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ANALYSIS!$A$2:$K$43</definedName>
    <definedName name="_xlnm.Print_Titles" localSheetId="1">'Student Reference'!$1:$1</definedName>
  </definedNames>
  <calcPr calcId="145621"/>
</workbook>
</file>

<file path=xl/calcChain.xml><?xml version="1.0" encoding="utf-8"?>
<calcChain xmlns="http://schemas.openxmlformats.org/spreadsheetml/2006/main">
  <c r="J40" i="3" l="1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D9" i="3" l="1"/>
  <c r="E9" i="3" s="1"/>
  <c r="K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8" i="3"/>
  <c r="E8" i="3" s="1"/>
  <c r="D7" i="3"/>
  <c r="E7" i="3" s="1"/>
  <c r="D6" i="3"/>
  <c r="E6" i="3" s="1"/>
  <c r="D5" i="3"/>
  <c r="J41" i="3" l="1"/>
  <c r="K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l="1"/>
</calcChain>
</file>

<file path=xl/sharedStrings.xml><?xml version="1.0" encoding="utf-8"?>
<sst xmlns="http://schemas.openxmlformats.org/spreadsheetml/2006/main" count="180" uniqueCount="99">
  <si>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</si>
  <si>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</si>
  <si>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</si>
  <si>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</si>
  <si>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</si>
  <si>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</si>
  <si>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</si>
  <si>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</si>
  <si>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</si>
  <si>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Indices</t>
  </si>
  <si>
    <t>Total Marks</t>
  </si>
  <si>
    <t>Q01M</t>
  </si>
  <si>
    <t>Q01A1</t>
  </si>
  <si>
    <t>Q01A2</t>
  </si>
  <si>
    <t>Q02aB</t>
  </si>
  <si>
    <t>Q02bM</t>
  </si>
  <si>
    <t>Q02bB</t>
  </si>
  <si>
    <t>Q02bA</t>
  </si>
  <si>
    <t>Q03aM</t>
  </si>
  <si>
    <t>Q03aA</t>
  </si>
  <si>
    <t>Q03bM1</t>
  </si>
  <si>
    <t>Q03bA1</t>
  </si>
  <si>
    <t>Q03bM2</t>
  </si>
  <si>
    <t>Q03bA2</t>
  </si>
  <si>
    <t>Q03cA</t>
  </si>
  <si>
    <t>Q04aB</t>
  </si>
  <si>
    <t>Q04bB1</t>
  </si>
  <si>
    <t>Q04bB2</t>
  </si>
  <si>
    <t>Q04bB3</t>
  </si>
  <si>
    <t>Q04cB</t>
  </si>
  <si>
    <t>Q05aM</t>
  </si>
  <si>
    <t>Q05aA</t>
  </si>
  <si>
    <t>Q05bM1</t>
  </si>
  <si>
    <t>Q05bM2</t>
  </si>
  <si>
    <t>Q05bA</t>
  </si>
  <si>
    <t>Q06aB</t>
  </si>
  <si>
    <t>Q06bB</t>
  </si>
  <si>
    <t>Q06bM</t>
  </si>
  <si>
    <t>Q06bA1</t>
  </si>
  <si>
    <t>Q06bA2</t>
  </si>
  <si>
    <t>Q07aM1</t>
  </si>
  <si>
    <t>Q07aM2</t>
  </si>
  <si>
    <t>Q07aA</t>
  </si>
  <si>
    <t>Q07bM1</t>
  </si>
  <si>
    <t>Q07bA1</t>
  </si>
  <si>
    <t>Q07bM2</t>
  </si>
  <si>
    <t>Q07bA2</t>
  </si>
  <si>
    <t>Q08aM</t>
  </si>
  <si>
    <t>Q08aA</t>
  </si>
  <si>
    <t>Q08bM</t>
  </si>
  <si>
    <t>Q08bA1</t>
  </si>
  <si>
    <t>Q08bA2</t>
  </si>
  <si>
    <t>Q08cM1</t>
  </si>
  <si>
    <t>Q08cM2</t>
  </si>
  <si>
    <t>Q08cM3</t>
  </si>
  <si>
    <t>Q08cA</t>
  </si>
  <si>
    <t>Q09aM1</t>
  </si>
  <si>
    <t>Q09aA1</t>
  </si>
  <si>
    <t>Q09aM2</t>
  </si>
  <si>
    <t>Q09aA2</t>
  </si>
  <si>
    <t>Q09bM1</t>
  </si>
  <si>
    <t>Q09bM2</t>
  </si>
  <si>
    <t>Q09bA1</t>
  </si>
  <si>
    <t>Q09bB</t>
  </si>
  <si>
    <t>Q09bM3</t>
  </si>
  <si>
    <t>Q09bA2</t>
  </si>
  <si>
    <t>Q10aM1</t>
  </si>
  <si>
    <t>Q10aA1</t>
  </si>
  <si>
    <t>Q10aA2</t>
  </si>
  <si>
    <t>Q10aM2</t>
  </si>
  <si>
    <t>Q10aA3</t>
  </si>
  <si>
    <t>Q10bM1</t>
  </si>
  <si>
    <t>Q10bA1</t>
  </si>
  <si>
    <t>Q10bM2</t>
  </si>
  <si>
    <t>Q10bM3</t>
  </si>
  <si>
    <t>Q10bA2</t>
  </si>
  <si>
    <t>Q11aM</t>
  </si>
  <si>
    <t>Q11aA</t>
  </si>
  <si>
    <t>Q11bB</t>
  </si>
  <si>
    <t>Q11bM</t>
  </si>
  <si>
    <t>Q11bA</t>
  </si>
  <si>
    <t>Q11cM1</t>
  </si>
  <si>
    <t>Q11cA1</t>
  </si>
  <si>
    <t>Q11cM2</t>
  </si>
  <si>
    <t>Q11cM3</t>
  </si>
  <si>
    <t>Q11cA2</t>
  </si>
  <si>
    <t>Student Name</t>
  </si>
  <si>
    <t>Core 1</t>
  </si>
  <si>
    <t xml:space="preserve">Integration </t>
  </si>
  <si>
    <t>Solving inequalities</t>
  </si>
  <si>
    <t xml:space="preserve">Equations of curves - sketching and solving </t>
  </si>
  <si>
    <t xml:space="preserve">Sequences </t>
  </si>
  <si>
    <t xml:space="preserve">Surds </t>
  </si>
  <si>
    <t xml:space="preserve">Differentiation </t>
  </si>
  <si>
    <t>Arithmetic sequences</t>
  </si>
  <si>
    <t xml:space="preserve">Equation of straight lines / Area of triangle </t>
  </si>
  <si>
    <t>Equation of curves/ Integration/ Normals</t>
  </si>
  <si>
    <t>Discriminants/ tangents</t>
  </si>
  <si>
    <t>Arithmetric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</si>
</sst>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9" fontId="6" fillId="0" borderId="25" xfId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9" fontId="6" fillId="0" borderId="28" xfId="1" applyFont="1" applyBorder="1" applyAlignment="1">
      <alignment horizontal="right" vertical="center"/>
    </xf>
    <xf numFmtId="9" fontId="6" fillId="0" borderId="5" xfId="1" applyFont="1" applyBorder="1" applyAlignment="1">
      <alignment horizontal="right" vertical="center"/>
    </xf>
    <xf numFmtId="9" fontId="6" fillId="0" borderId="29" xfId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8" xfId="0" applyFont="1" applyBorder="1"/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4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21" xfId="0" applyFont="1" applyBorder="1"/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/>
    <xf numFmtId="0" fontId="24" fillId="0" borderId="1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17462</xdr:colOff>
      <xdr:row>1</xdr:row>
      <xdr:rowOff>171450</xdr:rowOff>
    </xdr:from>
    <xdr:to>
      <xdr:col>10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workbookViewId="0">
      <pane xSplit="1" ySplit="2" topLeftCell="B57" activePane="bottomRight" state="frozen"/>
      <selection activeCell="IT36" sqref="IT36"/>
      <selection pane="topRight" activeCell="IT36" sqref="IT36"/>
      <selection pane="bottomLeft" activeCell="IT36" sqref="IT36"/>
      <selection pane="bottomRight" activeCell="H72" sqref="H72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32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35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36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37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39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40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41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42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43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51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52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53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54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55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56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57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58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59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60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61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62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63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64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65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66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67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68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69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71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72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74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75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76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77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78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82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83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84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85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10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86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O44" sqref="O44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10.5703125" style="11" customWidth="1"/>
    <col min="8" max="8" width="41.7109375" style="11" customWidth="1"/>
    <col min="9" max="16384" width="9.140625" style="11"/>
  </cols>
  <sheetData>
    <row r="1" spans="1:11" ht="23.25" thickBot="1" x14ac:dyDescent="0.3">
      <c r="A1" s="34" t="s">
        <v>5</v>
      </c>
      <c r="B1" s="34"/>
      <c r="C1" s="17"/>
      <c r="D1" s="9">
        <v>20</v>
      </c>
    </row>
    <row r="2" spans="1:11" ht="27" customHeight="1" x14ac:dyDescent="0.25">
      <c r="B2" s="35">
        <f>VLOOKUP(D1, Names, 2, FALSE)</f>
        <v>0</v>
      </c>
      <c r="C2" s="35"/>
      <c r="D2" s="35"/>
      <c r="E2" s="35"/>
    </row>
    <row r="3" spans="1:11" ht="13.5" thickBot="1" x14ac:dyDescent="0.3">
      <c r="A3" s="36" t="s">
        <v>87</v>
      </c>
      <c r="B3" s="36"/>
      <c r="C3" s="36"/>
      <c r="D3" s="36"/>
      <c r="E3" s="36"/>
      <c r="F3" s="5"/>
    </row>
    <row r="4" spans="1:11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5"/>
      <c r="G4" s="14" t="s">
        <v>2</v>
      </c>
      <c r="H4" s="18" t="s">
        <v>1</v>
      </c>
      <c r="I4" s="19" t="s">
        <v>6</v>
      </c>
      <c r="J4" s="15" t="s">
        <v>3</v>
      </c>
      <c r="K4" s="20" t="s">
        <v>4</v>
      </c>
    </row>
    <row r="5" spans="1:11" s="41" customFormat="1" ht="17.25" customHeight="1" x14ac:dyDescent="0.25">
      <c r="A5" s="37" t="s">
        <v>11</v>
      </c>
      <c r="B5" s="38" t="s">
        <v>88</v>
      </c>
      <c r="C5" s="39">
        <v>1</v>
      </c>
      <c r="D5" s="21">
        <f>HLOOKUP($D$1, noncalc, 3, FALSE)</f>
        <v>0</v>
      </c>
      <c r="E5" s="22">
        <f>D5/C5</f>
        <v>0</v>
      </c>
      <c r="F5" s="40"/>
      <c r="G5" s="37" t="s">
        <v>50</v>
      </c>
      <c r="H5" s="38" t="s">
        <v>98</v>
      </c>
      <c r="I5" s="39">
        <v>1</v>
      </c>
      <c r="J5" s="21">
        <f>HLOOKUP($D$1, noncalc, 42, FALSE)</f>
        <v>0</v>
      </c>
      <c r="K5" s="22">
        <f>J5/I5</f>
        <v>0</v>
      </c>
    </row>
    <row r="6" spans="1:11" s="41" customFormat="1" ht="17.25" customHeight="1" x14ac:dyDescent="0.25">
      <c r="A6" s="42" t="s">
        <v>12</v>
      </c>
      <c r="B6" s="43"/>
      <c r="C6" s="44">
        <v>1</v>
      </c>
      <c r="D6" s="23">
        <f>HLOOKUP($D$1, noncalc, 4, FALSE)</f>
        <v>0</v>
      </c>
      <c r="E6" s="24">
        <f t="shared" ref="E6:E43" si="0">D6/C6</f>
        <v>0</v>
      </c>
      <c r="F6" s="40"/>
      <c r="G6" s="42" t="s">
        <v>51</v>
      </c>
      <c r="H6" s="43"/>
      <c r="I6" s="44">
        <v>1</v>
      </c>
      <c r="J6" s="23">
        <f>HLOOKUP($D$1, noncalc, 43, FALSE)</f>
        <v>0</v>
      </c>
      <c r="K6" s="24">
        <f t="shared" ref="K6:K41" si="1">J6/I6</f>
        <v>0</v>
      </c>
    </row>
    <row r="7" spans="1:11" s="41" customFormat="1" ht="17.25" customHeight="1" thickBot="1" x14ac:dyDescent="0.3">
      <c r="A7" s="45" t="s">
        <v>13</v>
      </c>
      <c r="B7" s="46"/>
      <c r="C7" s="47">
        <v>1</v>
      </c>
      <c r="D7" s="25">
        <f>HLOOKUP($D$1, noncalc, 5, FALSE)</f>
        <v>0</v>
      </c>
      <c r="E7" s="26">
        <f t="shared" si="0"/>
        <v>0</v>
      </c>
      <c r="F7" s="40"/>
      <c r="G7" s="42" t="s">
        <v>52</v>
      </c>
      <c r="H7" s="43"/>
      <c r="I7" s="44">
        <v>1</v>
      </c>
      <c r="J7" s="23">
        <f>HLOOKUP($D$1, noncalc, 44, FALSE)</f>
        <v>0</v>
      </c>
      <c r="K7" s="24">
        <f t="shared" si="1"/>
        <v>0</v>
      </c>
    </row>
    <row r="8" spans="1:11" s="41" customFormat="1" ht="17.25" customHeight="1" x14ac:dyDescent="0.25">
      <c r="A8" s="37" t="s">
        <v>14</v>
      </c>
      <c r="B8" s="38" t="s">
        <v>9</v>
      </c>
      <c r="C8" s="39">
        <v>1</v>
      </c>
      <c r="D8" s="21">
        <f>HLOOKUP($D$1, noncalc, 6, FALSE)</f>
        <v>0</v>
      </c>
      <c r="E8" s="22">
        <f t="shared" si="0"/>
        <v>0</v>
      </c>
      <c r="F8" s="40"/>
      <c r="G8" s="42" t="s">
        <v>53</v>
      </c>
      <c r="H8" s="43"/>
      <c r="I8" s="44">
        <v>1</v>
      </c>
      <c r="J8" s="23">
        <f>HLOOKUP($D$1, noncalc, 45, FALSE)</f>
        <v>0</v>
      </c>
      <c r="K8" s="24">
        <f t="shared" si="1"/>
        <v>0</v>
      </c>
    </row>
    <row r="9" spans="1:11" s="41" customFormat="1" ht="17.25" customHeight="1" x14ac:dyDescent="0.25">
      <c r="A9" s="42" t="s">
        <v>15</v>
      </c>
      <c r="B9" s="43"/>
      <c r="C9" s="44">
        <v>1</v>
      </c>
      <c r="D9" s="23">
        <f>HLOOKUP($D$1, noncalc, 7, FALSE)</f>
        <v>0</v>
      </c>
      <c r="E9" s="24">
        <f t="shared" si="0"/>
        <v>0</v>
      </c>
      <c r="F9" s="40"/>
      <c r="G9" s="42" t="s">
        <v>54</v>
      </c>
      <c r="H9" s="43"/>
      <c r="I9" s="44">
        <v>1</v>
      </c>
      <c r="J9" s="23">
        <f>HLOOKUP($D$1, noncalc, 46, FALSE)</f>
        <v>0</v>
      </c>
      <c r="K9" s="24">
        <f t="shared" si="1"/>
        <v>0</v>
      </c>
    </row>
    <row r="10" spans="1:11" s="41" customFormat="1" ht="17.25" customHeight="1" thickBot="1" x14ac:dyDescent="0.3">
      <c r="A10" s="42" t="s">
        <v>16</v>
      </c>
      <c r="B10" s="43"/>
      <c r="C10" s="44">
        <v>1</v>
      </c>
      <c r="D10" s="23">
        <f>HLOOKUP($D$1, noncalc, 8, FALSE)</f>
        <v>0</v>
      </c>
      <c r="E10" s="24">
        <f t="shared" si="0"/>
        <v>0</v>
      </c>
      <c r="F10" s="40"/>
      <c r="G10" s="45" t="s">
        <v>55</v>
      </c>
      <c r="H10" s="46"/>
      <c r="I10" s="47">
        <v>1</v>
      </c>
      <c r="J10" s="25">
        <f>HLOOKUP($D$1, noncalc, 47, FALSE)</f>
        <v>0</v>
      </c>
      <c r="K10" s="26">
        <f t="shared" si="1"/>
        <v>0</v>
      </c>
    </row>
    <row r="11" spans="1:11" s="41" customFormat="1" ht="17.25" customHeight="1" thickBot="1" x14ac:dyDescent="0.3">
      <c r="A11" s="45" t="s">
        <v>17</v>
      </c>
      <c r="B11" s="46"/>
      <c r="C11" s="47">
        <v>1</v>
      </c>
      <c r="D11" s="25">
        <f>HLOOKUP($D$1, noncalc, 9, FALSE)</f>
        <v>0</v>
      </c>
      <c r="E11" s="26">
        <f t="shared" si="0"/>
        <v>0</v>
      </c>
      <c r="F11" s="40"/>
      <c r="G11" s="37" t="s">
        <v>56</v>
      </c>
      <c r="H11" s="48" t="s">
        <v>95</v>
      </c>
      <c r="I11" s="39">
        <v>1</v>
      </c>
      <c r="J11" s="31">
        <f>HLOOKUP($D$1, noncalc, 48, FALSE)</f>
        <v>0</v>
      </c>
      <c r="K11" s="30">
        <f t="shared" si="1"/>
        <v>0</v>
      </c>
    </row>
    <row r="12" spans="1:11" s="41" customFormat="1" ht="17.25" customHeight="1" thickBot="1" x14ac:dyDescent="0.3">
      <c r="A12" s="37" t="s">
        <v>18</v>
      </c>
      <c r="B12" s="38" t="s">
        <v>89</v>
      </c>
      <c r="C12" s="39">
        <v>1</v>
      </c>
      <c r="D12" s="21">
        <f>HLOOKUP($D$1, noncalc, 10, FALSE)</f>
        <v>0</v>
      </c>
      <c r="E12" s="22">
        <f t="shared" si="0"/>
        <v>0</v>
      </c>
      <c r="F12" s="40"/>
      <c r="G12" s="42" t="s">
        <v>57</v>
      </c>
      <c r="H12" s="49"/>
      <c r="I12" s="44">
        <v>1</v>
      </c>
      <c r="J12" s="32">
        <f>HLOOKUP($D$1, noncalc, 49, FALSE)</f>
        <v>0</v>
      </c>
      <c r="K12" s="29">
        <f t="shared" si="1"/>
        <v>0</v>
      </c>
    </row>
    <row r="13" spans="1:11" s="41" customFormat="1" ht="17.25" customHeight="1" thickBot="1" x14ac:dyDescent="0.3">
      <c r="A13" s="42" t="s">
        <v>19</v>
      </c>
      <c r="B13" s="43"/>
      <c r="C13" s="44">
        <v>1</v>
      </c>
      <c r="D13" s="23">
        <f>HLOOKUP($D$1, noncalc, 11, FALSE)</f>
        <v>0</v>
      </c>
      <c r="E13" s="24">
        <f t="shared" si="0"/>
        <v>0</v>
      </c>
      <c r="F13" s="40"/>
      <c r="G13" s="42" t="s">
        <v>58</v>
      </c>
      <c r="H13" s="49"/>
      <c r="I13" s="44">
        <v>1</v>
      </c>
      <c r="J13" s="32">
        <f>HLOOKUP($D$1, noncalc, 50, FALSE)</f>
        <v>0</v>
      </c>
      <c r="K13" s="29">
        <f t="shared" si="1"/>
        <v>0</v>
      </c>
    </row>
    <row r="14" spans="1:11" s="41" customFormat="1" ht="17.25" customHeight="1" thickBot="1" x14ac:dyDescent="0.3">
      <c r="A14" s="42" t="s">
        <v>20</v>
      </c>
      <c r="B14" s="43"/>
      <c r="C14" s="44">
        <v>1</v>
      </c>
      <c r="D14" s="23">
        <f>HLOOKUP($D$1, noncalc, 12, FALSE)</f>
        <v>0</v>
      </c>
      <c r="E14" s="24">
        <f t="shared" si="0"/>
        <v>0</v>
      </c>
      <c r="F14" s="40"/>
      <c r="G14" s="42" t="s">
        <v>59</v>
      </c>
      <c r="H14" s="49"/>
      <c r="I14" s="44">
        <v>1</v>
      </c>
      <c r="J14" s="32">
        <f>HLOOKUP($D$1, noncalc, 51, FALSE)</f>
        <v>0</v>
      </c>
      <c r="K14" s="29">
        <f t="shared" si="1"/>
        <v>0</v>
      </c>
    </row>
    <row r="15" spans="1:11" s="41" customFormat="1" ht="17.25" customHeight="1" thickBot="1" x14ac:dyDescent="0.3">
      <c r="A15" s="42" t="s">
        <v>21</v>
      </c>
      <c r="B15" s="43"/>
      <c r="C15" s="44">
        <v>1</v>
      </c>
      <c r="D15" s="23">
        <f>HLOOKUP($D$1, noncalc, 13, FALSE)</f>
        <v>0</v>
      </c>
      <c r="E15" s="24">
        <f t="shared" si="0"/>
        <v>0</v>
      </c>
      <c r="F15" s="40"/>
      <c r="G15" s="42" t="s">
        <v>60</v>
      </c>
      <c r="H15" s="49"/>
      <c r="I15" s="44">
        <v>1</v>
      </c>
      <c r="J15" s="32">
        <f>HLOOKUP($D$1, noncalc, 52, FALSE)</f>
        <v>0</v>
      </c>
      <c r="K15" s="29">
        <f t="shared" si="1"/>
        <v>0</v>
      </c>
    </row>
    <row r="16" spans="1:11" s="41" customFormat="1" ht="17.25" customHeight="1" thickBot="1" x14ac:dyDescent="0.3">
      <c r="A16" s="42" t="s">
        <v>22</v>
      </c>
      <c r="B16" s="43"/>
      <c r="C16" s="44">
        <v>1</v>
      </c>
      <c r="D16" s="23">
        <f>HLOOKUP($D$1, noncalc, 14, FALSE)</f>
        <v>0</v>
      </c>
      <c r="E16" s="24">
        <f t="shared" si="0"/>
        <v>0</v>
      </c>
      <c r="F16" s="40"/>
      <c r="G16" s="42" t="s">
        <v>61</v>
      </c>
      <c r="H16" s="49"/>
      <c r="I16" s="44">
        <v>1</v>
      </c>
      <c r="J16" s="32">
        <f>HLOOKUP($D$1, noncalc, 53, FALSE)</f>
        <v>0</v>
      </c>
      <c r="K16" s="29">
        <f t="shared" si="1"/>
        <v>0</v>
      </c>
    </row>
    <row r="17" spans="1:11" s="41" customFormat="1" ht="17.25" customHeight="1" thickBot="1" x14ac:dyDescent="0.3">
      <c r="A17" s="42" t="s">
        <v>23</v>
      </c>
      <c r="B17" s="43"/>
      <c r="C17" s="44">
        <v>1</v>
      </c>
      <c r="D17" s="23">
        <f>HLOOKUP($D$1, noncalc, 15, FALSE)</f>
        <v>0</v>
      </c>
      <c r="E17" s="24">
        <f t="shared" si="0"/>
        <v>0</v>
      </c>
      <c r="F17" s="40"/>
      <c r="G17" s="42" t="s">
        <v>62</v>
      </c>
      <c r="H17" s="49"/>
      <c r="I17" s="44">
        <v>1</v>
      </c>
      <c r="J17" s="32">
        <f>HLOOKUP($D$1, noncalc, 54, FALSE)</f>
        <v>0</v>
      </c>
      <c r="K17" s="29">
        <f t="shared" si="1"/>
        <v>0</v>
      </c>
    </row>
    <row r="18" spans="1:11" s="41" customFormat="1" ht="17.25" customHeight="1" thickBot="1" x14ac:dyDescent="0.3">
      <c r="A18" s="45" t="s">
        <v>24</v>
      </c>
      <c r="B18" s="46"/>
      <c r="C18" s="47">
        <v>1</v>
      </c>
      <c r="D18" s="25">
        <f>HLOOKUP($D$1, noncalc, 16, FALSE)</f>
        <v>0</v>
      </c>
      <c r="E18" s="26">
        <f t="shared" si="0"/>
        <v>0</v>
      </c>
      <c r="F18" s="40"/>
      <c r="G18" s="42" t="s">
        <v>63</v>
      </c>
      <c r="H18" s="49"/>
      <c r="I18" s="44">
        <v>1</v>
      </c>
      <c r="J18" s="32">
        <f>HLOOKUP($D$1, noncalc, 55, FALSE)</f>
        <v>0</v>
      </c>
      <c r="K18" s="29">
        <f t="shared" si="1"/>
        <v>0</v>
      </c>
    </row>
    <row r="19" spans="1:11" s="41" customFormat="1" ht="17.25" customHeight="1" thickBot="1" x14ac:dyDescent="0.3">
      <c r="A19" s="37" t="s">
        <v>25</v>
      </c>
      <c r="B19" s="48" t="s">
        <v>90</v>
      </c>
      <c r="C19" s="39">
        <v>1</v>
      </c>
      <c r="D19" s="21">
        <f>HLOOKUP($D$1, noncalc, 17, FALSE)</f>
        <v>0</v>
      </c>
      <c r="E19" s="22">
        <f t="shared" si="0"/>
        <v>0</v>
      </c>
      <c r="F19" s="40"/>
      <c r="G19" s="42" t="s">
        <v>64</v>
      </c>
      <c r="H19" s="49"/>
      <c r="I19" s="44">
        <v>1</v>
      </c>
      <c r="J19" s="32">
        <f>HLOOKUP($D$1, noncalc, 56, FALSE)</f>
        <v>0</v>
      </c>
      <c r="K19" s="29">
        <f t="shared" si="1"/>
        <v>0</v>
      </c>
    </row>
    <row r="20" spans="1:11" s="41" customFormat="1" ht="17.25" customHeight="1" thickBot="1" x14ac:dyDescent="0.3">
      <c r="A20" s="42" t="s">
        <v>26</v>
      </c>
      <c r="B20" s="49"/>
      <c r="C20" s="44">
        <v>1</v>
      </c>
      <c r="D20" s="23">
        <f>HLOOKUP($D$1, noncalc, 18, FALSE)</f>
        <v>0</v>
      </c>
      <c r="E20" s="24">
        <f t="shared" si="0"/>
        <v>0</v>
      </c>
      <c r="F20" s="40"/>
      <c r="G20" s="45" t="s">
        <v>65</v>
      </c>
      <c r="H20" s="50"/>
      <c r="I20" s="47">
        <v>1</v>
      </c>
      <c r="J20" s="33">
        <f>HLOOKUP($D$1, noncalc, 57, FALSE)</f>
        <v>0</v>
      </c>
      <c r="K20" s="29">
        <f t="shared" si="1"/>
        <v>0</v>
      </c>
    </row>
    <row r="21" spans="1:11" s="41" customFormat="1" ht="17.25" customHeight="1" x14ac:dyDescent="0.25">
      <c r="A21" s="42" t="s">
        <v>27</v>
      </c>
      <c r="B21" s="49"/>
      <c r="C21" s="44">
        <v>1</v>
      </c>
      <c r="D21" s="23">
        <f>HLOOKUP($D$1, noncalc, 19, FALSE)</f>
        <v>0</v>
      </c>
      <c r="E21" s="24">
        <f t="shared" si="0"/>
        <v>0</v>
      </c>
      <c r="F21" s="40"/>
      <c r="G21" s="51" t="s">
        <v>66</v>
      </c>
      <c r="H21" s="48" t="s">
        <v>96</v>
      </c>
      <c r="I21" s="52">
        <v>1</v>
      </c>
      <c r="J21" s="27">
        <f>HLOOKUP($D$1, noncalc, 58, FALSE)</f>
        <v>0</v>
      </c>
      <c r="K21" s="22">
        <f t="shared" si="1"/>
        <v>0</v>
      </c>
    </row>
    <row r="22" spans="1:11" s="41" customFormat="1" ht="17.25" customHeight="1" x14ac:dyDescent="0.25">
      <c r="A22" s="42" t="s">
        <v>28</v>
      </c>
      <c r="B22" s="49"/>
      <c r="C22" s="44">
        <v>1</v>
      </c>
      <c r="D22" s="23">
        <f>HLOOKUP($D$1, noncalc, 20, FALSE)</f>
        <v>0</v>
      </c>
      <c r="E22" s="24">
        <f t="shared" si="0"/>
        <v>0</v>
      </c>
      <c r="F22" s="40"/>
      <c r="G22" s="42" t="s">
        <v>67</v>
      </c>
      <c r="H22" s="49"/>
      <c r="I22" s="44">
        <v>1</v>
      </c>
      <c r="J22" s="23">
        <f>HLOOKUP($D$1, noncalc, 59, FALSE)</f>
        <v>0</v>
      </c>
      <c r="K22" s="24">
        <f t="shared" si="1"/>
        <v>0</v>
      </c>
    </row>
    <row r="23" spans="1:11" s="41" customFormat="1" ht="17.25" customHeight="1" thickBot="1" x14ac:dyDescent="0.3">
      <c r="A23" s="45" t="s">
        <v>29</v>
      </c>
      <c r="B23" s="50"/>
      <c r="C23" s="47">
        <v>1</v>
      </c>
      <c r="D23" s="25">
        <f>HLOOKUP($D$1, noncalc, 21, FALSE)</f>
        <v>0</v>
      </c>
      <c r="E23" s="26">
        <f t="shared" si="0"/>
        <v>0</v>
      </c>
      <c r="F23" s="40"/>
      <c r="G23" s="42" t="s">
        <v>68</v>
      </c>
      <c r="H23" s="49"/>
      <c r="I23" s="44">
        <v>1</v>
      </c>
      <c r="J23" s="23">
        <f>HLOOKUP($D$1, noncalc, 60, FALSE)</f>
        <v>0</v>
      </c>
      <c r="K23" s="24">
        <f t="shared" si="1"/>
        <v>0</v>
      </c>
    </row>
    <row r="24" spans="1:11" s="41" customFormat="1" ht="17.25" customHeight="1" x14ac:dyDescent="0.25">
      <c r="A24" s="51" t="s">
        <v>30</v>
      </c>
      <c r="B24" s="53" t="s">
        <v>91</v>
      </c>
      <c r="C24" s="52">
        <v>1</v>
      </c>
      <c r="D24" s="27">
        <f>HLOOKUP($D$1, noncalc, 22, FALSE)</f>
        <v>0</v>
      </c>
      <c r="E24" s="28">
        <f t="shared" si="0"/>
        <v>0</v>
      </c>
      <c r="F24" s="40"/>
      <c r="G24" s="42" t="s">
        <v>69</v>
      </c>
      <c r="H24" s="49"/>
      <c r="I24" s="44">
        <v>1</v>
      </c>
      <c r="J24" s="23">
        <f>HLOOKUP($D$1, noncalc, 61, FALSE)</f>
        <v>0</v>
      </c>
      <c r="K24" s="24">
        <f t="shared" si="1"/>
        <v>0</v>
      </c>
    </row>
    <row r="25" spans="1:11" s="41" customFormat="1" ht="17.25" customHeight="1" x14ac:dyDescent="0.25">
      <c r="A25" s="42" t="s">
        <v>31</v>
      </c>
      <c r="B25" s="43"/>
      <c r="C25" s="44">
        <v>1</v>
      </c>
      <c r="D25" s="23">
        <f>HLOOKUP($D$1, noncalc, 23, FALSE)</f>
        <v>0</v>
      </c>
      <c r="E25" s="24">
        <f t="shared" si="0"/>
        <v>0</v>
      </c>
      <c r="F25" s="40"/>
      <c r="G25" s="42" t="s">
        <v>70</v>
      </c>
      <c r="H25" s="49"/>
      <c r="I25" s="44">
        <v>1</v>
      </c>
      <c r="J25" s="23">
        <f>HLOOKUP($D$1, noncalc, 62, FALSE)</f>
        <v>0</v>
      </c>
      <c r="K25" s="24">
        <f t="shared" si="1"/>
        <v>0</v>
      </c>
    </row>
    <row r="26" spans="1:11" s="41" customFormat="1" ht="17.25" customHeight="1" x14ac:dyDescent="0.25">
      <c r="A26" s="42" t="s">
        <v>32</v>
      </c>
      <c r="B26" s="43"/>
      <c r="C26" s="44">
        <v>1</v>
      </c>
      <c r="D26" s="23">
        <f>HLOOKUP($D$1, noncalc, 24, FALSE)</f>
        <v>0</v>
      </c>
      <c r="E26" s="24">
        <f t="shared" si="0"/>
        <v>0</v>
      </c>
      <c r="F26" s="40"/>
      <c r="G26" s="42" t="s">
        <v>71</v>
      </c>
      <c r="H26" s="49"/>
      <c r="I26" s="44">
        <v>1</v>
      </c>
      <c r="J26" s="23">
        <f>HLOOKUP($D$1, noncalc, 63, FALSE)</f>
        <v>0</v>
      </c>
      <c r="K26" s="24">
        <f t="shared" si="1"/>
        <v>0</v>
      </c>
    </row>
    <row r="27" spans="1:11" s="41" customFormat="1" ht="17.25" customHeight="1" x14ac:dyDescent="0.25">
      <c r="A27" s="42" t="s">
        <v>33</v>
      </c>
      <c r="B27" s="43"/>
      <c r="C27" s="44">
        <v>1</v>
      </c>
      <c r="D27" s="23">
        <f>HLOOKUP($D$1, noncalc, 25, FALSE)</f>
        <v>0</v>
      </c>
      <c r="E27" s="24">
        <f t="shared" si="0"/>
        <v>0</v>
      </c>
      <c r="F27" s="40"/>
      <c r="G27" s="42" t="s">
        <v>72</v>
      </c>
      <c r="H27" s="49"/>
      <c r="I27" s="44">
        <v>1</v>
      </c>
      <c r="J27" s="23">
        <f>HLOOKUP($D$1, noncalc, 64, FALSE)</f>
        <v>0</v>
      </c>
      <c r="K27" s="24">
        <f t="shared" si="1"/>
        <v>0</v>
      </c>
    </row>
    <row r="28" spans="1:11" s="41" customFormat="1" ht="17.25" customHeight="1" thickBot="1" x14ac:dyDescent="0.3">
      <c r="A28" s="45" t="s">
        <v>34</v>
      </c>
      <c r="B28" s="46"/>
      <c r="C28" s="47">
        <v>1</v>
      </c>
      <c r="D28" s="25">
        <f>HLOOKUP($D$1, noncalc, 26, FALSE)</f>
        <v>0</v>
      </c>
      <c r="E28" s="26">
        <f t="shared" si="0"/>
        <v>0</v>
      </c>
      <c r="F28" s="40"/>
      <c r="G28" s="42" t="s">
        <v>73</v>
      </c>
      <c r="H28" s="49"/>
      <c r="I28" s="44">
        <v>1</v>
      </c>
      <c r="J28" s="23">
        <f>HLOOKUP($D$1, noncalc, 65, FALSE)</f>
        <v>0</v>
      </c>
      <c r="K28" s="24">
        <f t="shared" si="1"/>
        <v>0</v>
      </c>
    </row>
    <row r="29" spans="1:11" s="41" customFormat="1" ht="17.25" customHeight="1" x14ac:dyDescent="0.25">
      <c r="A29" s="37" t="s">
        <v>35</v>
      </c>
      <c r="B29" s="38" t="s">
        <v>92</v>
      </c>
      <c r="C29" s="39">
        <v>1</v>
      </c>
      <c r="D29" s="21">
        <f>HLOOKUP($D$1, noncalc, 27, FALSE)</f>
        <v>0</v>
      </c>
      <c r="E29" s="22">
        <f t="shared" si="0"/>
        <v>0</v>
      </c>
      <c r="F29" s="40"/>
      <c r="G29" s="42" t="s">
        <v>74</v>
      </c>
      <c r="H29" s="49"/>
      <c r="I29" s="44">
        <v>1</v>
      </c>
      <c r="J29" s="23">
        <f>HLOOKUP($D$1, noncalc, 66, FALSE)</f>
        <v>0</v>
      </c>
      <c r="K29" s="24">
        <f t="shared" si="1"/>
        <v>0</v>
      </c>
    </row>
    <row r="30" spans="1:11" s="41" customFormat="1" ht="17.25" customHeight="1" thickBot="1" x14ac:dyDescent="0.3">
      <c r="A30" s="42" t="s">
        <v>36</v>
      </c>
      <c r="B30" s="43"/>
      <c r="C30" s="44">
        <v>1</v>
      </c>
      <c r="D30" s="23">
        <f>HLOOKUP($D$1, noncalc, 28, FALSE)</f>
        <v>0</v>
      </c>
      <c r="E30" s="24">
        <f t="shared" si="0"/>
        <v>0</v>
      </c>
      <c r="F30" s="40"/>
      <c r="G30" s="45" t="s">
        <v>75</v>
      </c>
      <c r="H30" s="50"/>
      <c r="I30" s="47">
        <v>1</v>
      </c>
      <c r="J30" s="25">
        <f>HLOOKUP($D$1, noncalc, 67, FALSE)</f>
        <v>0</v>
      </c>
      <c r="K30" s="26">
        <f t="shared" si="1"/>
        <v>0</v>
      </c>
    </row>
    <row r="31" spans="1:11" s="41" customFormat="1" ht="17.25" customHeight="1" x14ac:dyDescent="0.25">
      <c r="A31" s="42" t="s">
        <v>37</v>
      </c>
      <c r="B31" s="43"/>
      <c r="C31" s="44">
        <v>1</v>
      </c>
      <c r="D31" s="23">
        <f>HLOOKUP($D$1, noncalc, 29, FALSE)</f>
        <v>0</v>
      </c>
      <c r="E31" s="24">
        <f t="shared" si="0"/>
        <v>0</v>
      </c>
      <c r="F31" s="40"/>
      <c r="G31" s="51" t="s">
        <v>76</v>
      </c>
      <c r="H31" s="53" t="s">
        <v>97</v>
      </c>
      <c r="I31" s="52">
        <v>1</v>
      </c>
      <c r="J31" s="27">
        <f>HLOOKUP($D$1, noncalc, 68, FALSE)</f>
        <v>0</v>
      </c>
      <c r="K31" s="28">
        <f t="shared" si="1"/>
        <v>0</v>
      </c>
    </row>
    <row r="32" spans="1:11" s="41" customFormat="1" ht="17.25" customHeight="1" x14ac:dyDescent="0.25">
      <c r="A32" s="42" t="s">
        <v>38</v>
      </c>
      <c r="B32" s="43"/>
      <c r="C32" s="44">
        <v>1</v>
      </c>
      <c r="D32" s="23">
        <f>HLOOKUP($D$1, noncalc, 30, FALSE)</f>
        <v>0</v>
      </c>
      <c r="E32" s="24">
        <f t="shared" si="0"/>
        <v>0</v>
      </c>
      <c r="F32" s="40"/>
      <c r="G32" s="42" t="s">
        <v>77</v>
      </c>
      <c r="H32" s="43"/>
      <c r="I32" s="44">
        <v>1</v>
      </c>
      <c r="J32" s="23">
        <f>HLOOKUP($D$1, noncalc, 69, FALSE)</f>
        <v>0</v>
      </c>
      <c r="K32" s="24">
        <f t="shared" si="1"/>
        <v>0</v>
      </c>
    </row>
    <row r="33" spans="1:11" s="41" customFormat="1" ht="17.25" customHeight="1" thickBot="1" x14ac:dyDescent="0.3">
      <c r="A33" s="45" t="s">
        <v>39</v>
      </c>
      <c r="B33" s="46"/>
      <c r="C33" s="47">
        <v>1</v>
      </c>
      <c r="D33" s="25">
        <f>HLOOKUP($D$1, noncalc, 31, FALSE)</f>
        <v>0</v>
      </c>
      <c r="E33" s="26">
        <f t="shared" si="0"/>
        <v>0</v>
      </c>
      <c r="F33" s="40"/>
      <c r="G33" s="42" t="s">
        <v>78</v>
      </c>
      <c r="H33" s="43"/>
      <c r="I33" s="44">
        <v>1</v>
      </c>
      <c r="J33" s="23">
        <f>HLOOKUP($D$1, noncalc, 70, FALSE)</f>
        <v>0</v>
      </c>
      <c r="K33" s="24">
        <f t="shared" si="1"/>
        <v>0</v>
      </c>
    </row>
    <row r="34" spans="1:11" s="41" customFormat="1" ht="17.25" customHeight="1" x14ac:dyDescent="0.25">
      <c r="A34" s="37" t="s">
        <v>40</v>
      </c>
      <c r="B34" s="38" t="s">
        <v>93</v>
      </c>
      <c r="C34" s="39">
        <v>1</v>
      </c>
      <c r="D34" s="21">
        <f>HLOOKUP($D$1, noncalc, 32, FALSE)</f>
        <v>0</v>
      </c>
      <c r="E34" s="22">
        <f t="shared" si="0"/>
        <v>0</v>
      </c>
      <c r="F34" s="40"/>
      <c r="G34" s="42" t="s">
        <v>79</v>
      </c>
      <c r="H34" s="43"/>
      <c r="I34" s="44">
        <v>1</v>
      </c>
      <c r="J34" s="23">
        <f>HLOOKUP($D$1, noncalc, 71, FALSE)</f>
        <v>0</v>
      </c>
      <c r="K34" s="24">
        <f t="shared" si="1"/>
        <v>0</v>
      </c>
    </row>
    <row r="35" spans="1:11" s="41" customFormat="1" ht="17.25" customHeight="1" x14ac:dyDescent="0.25">
      <c r="A35" s="42" t="s">
        <v>41</v>
      </c>
      <c r="B35" s="43"/>
      <c r="C35" s="44">
        <v>1</v>
      </c>
      <c r="D35" s="23">
        <f>HLOOKUP($D$1, noncalc, 33, FALSE)</f>
        <v>0</v>
      </c>
      <c r="E35" s="24">
        <f t="shared" si="0"/>
        <v>0</v>
      </c>
      <c r="F35" s="40"/>
      <c r="G35" s="42" t="s">
        <v>80</v>
      </c>
      <c r="H35" s="43"/>
      <c r="I35" s="44">
        <v>1</v>
      </c>
      <c r="J35" s="23">
        <f>HLOOKUP($D$1, noncalc, 72, FALSE)</f>
        <v>0</v>
      </c>
      <c r="K35" s="24">
        <f t="shared" si="1"/>
        <v>0</v>
      </c>
    </row>
    <row r="36" spans="1:11" s="41" customFormat="1" ht="17.25" customHeight="1" x14ac:dyDescent="0.25">
      <c r="A36" s="42" t="s">
        <v>42</v>
      </c>
      <c r="B36" s="43"/>
      <c r="C36" s="44">
        <v>1</v>
      </c>
      <c r="D36" s="23">
        <f>HLOOKUP($D$1, noncalc, 34, FALSE)</f>
        <v>0</v>
      </c>
      <c r="E36" s="24">
        <f t="shared" si="0"/>
        <v>0</v>
      </c>
      <c r="F36" s="40"/>
      <c r="G36" s="42" t="s">
        <v>81</v>
      </c>
      <c r="H36" s="43"/>
      <c r="I36" s="44">
        <v>1</v>
      </c>
      <c r="J36" s="23">
        <f>HLOOKUP($D$1, noncalc, 73, FALSE)</f>
        <v>0</v>
      </c>
      <c r="K36" s="24">
        <f t="shared" si="1"/>
        <v>0</v>
      </c>
    </row>
    <row r="37" spans="1:11" s="41" customFormat="1" ht="17.25" customHeight="1" x14ac:dyDescent="0.25">
      <c r="A37" s="42" t="s">
        <v>43</v>
      </c>
      <c r="B37" s="43"/>
      <c r="C37" s="44">
        <v>1</v>
      </c>
      <c r="D37" s="23">
        <f>HLOOKUP($D$1, noncalc, 35, FALSE)</f>
        <v>0</v>
      </c>
      <c r="E37" s="24">
        <f t="shared" si="0"/>
        <v>0</v>
      </c>
      <c r="F37" s="40"/>
      <c r="G37" s="42" t="s">
        <v>82</v>
      </c>
      <c r="H37" s="43"/>
      <c r="I37" s="44">
        <v>1</v>
      </c>
      <c r="J37" s="23">
        <f>HLOOKUP($D$1, noncalc, 74, FALSE)</f>
        <v>0</v>
      </c>
      <c r="K37" s="24">
        <f t="shared" si="1"/>
        <v>0</v>
      </c>
    </row>
    <row r="38" spans="1:11" s="41" customFormat="1" ht="17.25" customHeight="1" x14ac:dyDescent="0.25">
      <c r="A38" s="42" t="s">
        <v>44</v>
      </c>
      <c r="B38" s="43"/>
      <c r="C38" s="44">
        <v>1</v>
      </c>
      <c r="D38" s="23">
        <f>HLOOKUP($D$1, noncalc, 36, FALSE)</f>
        <v>0</v>
      </c>
      <c r="E38" s="24">
        <f t="shared" si="0"/>
        <v>0</v>
      </c>
      <c r="F38" s="40"/>
      <c r="G38" s="42" t="s">
        <v>83</v>
      </c>
      <c r="H38" s="43"/>
      <c r="I38" s="44">
        <v>1</v>
      </c>
      <c r="J38" s="23">
        <f>HLOOKUP($D$1, noncalc, 75, FALSE)</f>
        <v>0</v>
      </c>
      <c r="K38" s="24">
        <f t="shared" si="1"/>
        <v>0</v>
      </c>
    </row>
    <row r="39" spans="1:11" s="41" customFormat="1" ht="17.25" customHeight="1" x14ac:dyDescent="0.25">
      <c r="A39" s="42" t="s">
        <v>45</v>
      </c>
      <c r="B39" s="43"/>
      <c r="C39" s="44">
        <v>1</v>
      </c>
      <c r="D39" s="23">
        <f>HLOOKUP($D$1, noncalc, 37, FALSE)</f>
        <v>0</v>
      </c>
      <c r="E39" s="24">
        <f t="shared" si="0"/>
        <v>0</v>
      </c>
      <c r="F39" s="40"/>
      <c r="G39" s="42" t="s">
        <v>84</v>
      </c>
      <c r="H39" s="43"/>
      <c r="I39" s="44">
        <v>1</v>
      </c>
      <c r="J39" s="23">
        <f>HLOOKUP($D$1, noncalc, 76, FALSE)</f>
        <v>0</v>
      </c>
      <c r="K39" s="24">
        <f t="shared" si="1"/>
        <v>0</v>
      </c>
    </row>
    <row r="40" spans="1:11" s="41" customFormat="1" ht="17.25" customHeight="1" thickBot="1" x14ac:dyDescent="0.3">
      <c r="A40" s="45" t="s">
        <v>46</v>
      </c>
      <c r="B40" s="46"/>
      <c r="C40" s="47">
        <v>1</v>
      </c>
      <c r="D40" s="25">
        <f>HLOOKUP($D$1, noncalc, 38, FALSE)</f>
        <v>0</v>
      </c>
      <c r="E40" s="26">
        <f t="shared" si="0"/>
        <v>0</v>
      </c>
      <c r="F40" s="40"/>
      <c r="G40" s="45" t="s">
        <v>85</v>
      </c>
      <c r="H40" s="46"/>
      <c r="I40" s="47">
        <v>1</v>
      </c>
      <c r="J40" s="25">
        <f>HLOOKUP($D$1, noncalc, 77, FALSE)</f>
        <v>0</v>
      </c>
      <c r="K40" s="26">
        <f t="shared" si="1"/>
        <v>0</v>
      </c>
    </row>
    <row r="41" spans="1:11" s="41" customFormat="1" ht="17.25" customHeight="1" x14ac:dyDescent="0.2">
      <c r="A41" s="54" t="s">
        <v>47</v>
      </c>
      <c r="B41" s="55" t="s">
        <v>94</v>
      </c>
      <c r="C41" s="56">
        <v>1</v>
      </c>
      <c r="D41" s="21">
        <f>HLOOKUP($D$1, noncalc, 39, FALSE)</f>
        <v>0</v>
      </c>
      <c r="E41" s="22">
        <f t="shared" si="0"/>
        <v>0</v>
      </c>
      <c r="F41" s="40"/>
      <c r="G41" s="57" t="s">
        <v>10</v>
      </c>
      <c r="H41" s="57"/>
      <c r="I41" s="58">
        <v>75</v>
      </c>
      <c r="J41" s="59">
        <f>SUM(D5:D43)+SUM(J5:J40)</f>
        <v>0</v>
      </c>
      <c r="K41" s="60">
        <f t="shared" si="1"/>
        <v>0</v>
      </c>
    </row>
    <row r="42" spans="1:11" s="41" customFormat="1" ht="17.25" customHeight="1" x14ac:dyDescent="0.2">
      <c r="A42" s="61" t="s">
        <v>48</v>
      </c>
      <c r="B42" s="62"/>
      <c r="C42" s="63">
        <v>1</v>
      </c>
      <c r="D42" s="23">
        <f>HLOOKUP($D$1, noncalc, 40, FALSE)</f>
        <v>0</v>
      </c>
      <c r="E42" s="24">
        <f t="shared" si="0"/>
        <v>0</v>
      </c>
      <c r="F42" s="40"/>
    </row>
    <row r="43" spans="1:11" s="41" customFormat="1" ht="17.25" customHeight="1" thickBot="1" x14ac:dyDescent="0.25">
      <c r="A43" s="64" t="s">
        <v>49</v>
      </c>
      <c r="B43" s="65"/>
      <c r="C43" s="66">
        <v>1</v>
      </c>
      <c r="D43" s="25">
        <f>HLOOKUP($D$1, noncalc, 41, FALSE)</f>
        <v>0</v>
      </c>
      <c r="E43" s="26">
        <f t="shared" si="0"/>
        <v>0</v>
      </c>
      <c r="F43" s="40"/>
    </row>
    <row r="44" spans="1:11" ht="17.25" customHeight="1" x14ac:dyDescent="0.25">
      <c r="F44" s="6"/>
    </row>
    <row r="45" spans="1:11" ht="17.25" customHeight="1" x14ac:dyDescent="0.25">
      <c r="F45" s="6"/>
    </row>
    <row r="46" spans="1:11" ht="17.25" customHeight="1" x14ac:dyDescent="0.25"/>
    <row r="47" spans="1:11" ht="17.25" customHeight="1" x14ac:dyDescent="0.25"/>
    <row r="48" spans="1:11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</sheetData>
  <mergeCells count="16">
    <mergeCell ref="A1:B1"/>
    <mergeCell ref="B2:E2"/>
    <mergeCell ref="A3:E3"/>
    <mergeCell ref="B24:B28"/>
    <mergeCell ref="B29:B33"/>
    <mergeCell ref="B34:B40"/>
    <mergeCell ref="B41:B43"/>
    <mergeCell ref="H5:H10"/>
    <mergeCell ref="H11:H20"/>
    <mergeCell ref="H21:H30"/>
    <mergeCell ref="H31:H40"/>
    <mergeCell ref="G41:H41"/>
    <mergeCell ref="B5:B7"/>
    <mergeCell ref="B8:B11"/>
    <mergeCell ref="B12:B18"/>
    <mergeCell ref="B19:B23"/>
  </mergeCells>
  <conditionalFormatting sqref="E5:E43 K5:K40">
    <cfRule type="iconSet" priority="2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&amp;L&amp;K03-022www.justmaths.co.uk &amp;C                &amp;R&amp;K03-022©JustMaths 2014</oddFooter>
  </headerFooter>
  <rowBreaks count="1" manualBreakCount="1">
    <brk id="1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2014-08-31T09:48:20Z</cp:lastPrinted>
  <dcterms:created xsi:type="dcterms:W3CDTF">2011-09-06T19:38:33Z</dcterms:created>
  <dcterms:modified xsi:type="dcterms:W3CDTF">2014-08-31T09:48:29Z</dcterms:modified>
</cp:coreProperties>
</file>