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June\"/>
    </mc:Choice>
  </mc:AlternateContent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ANALYSIS!$A$2:$M$43</definedName>
    <definedName name="_xlnm.Print_Titles" localSheetId="1">'Student Reference'!$1:$1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5" i="3"/>
  <c r="D13" i="3"/>
  <c r="F7" i="3" l="1"/>
  <c r="F9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K9" i="3"/>
  <c r="L9" i="3" s="1"/>
  <c r="K8" i="3"/>
  <c r="L8" i="3" s="1"/>
  <c r="K7" i="3"/>
  <c r="L7" i="3" s="1"/>
  <c r="K6" i="3"/>
  <c r="L6" i="3" s="1"/>
  <c r="K5" i="3"/>
  <c r="L10" i="3" l="1"/>
  <c r="M12" i="3"/>
  <c r="M14" i="3" s="1"/>
  <c r="M6" i="3"/>
  <c r="M8" i="3" s="1"/>
  <c r="L18" i="3"/>
  <c r="M22" i="3"/>
  <c r="M24" i="3" s="1"/>
  <c r="L31" i="3"/>
  <c r="M35" i="3"/>
  <c r="M37" i="3" s="1"/>
  <c r="E9" i="3"/>
  <c r="L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3" i="3"/>
  <c r="E12" i="3"/>
  <c r="E11" i="3"/>
  <c r="E10" i="3"/>
  <c r="E8" i="3"/>
  <c r="E7" i="3"/>
  <c r="E24" i="3" l="1"/>
  <c r="F27" i="3"/>
  <c r="F29" i="3" s="1"/>
  <c r="E32" i="3"/>
  <c r="F36" i="3"/>
  <c r="F38" i="3" s="1"/>
  <c r="E14" i="3"/>
  <c r="F17" i="3"/>
  <c r="F19" i="3" s="1"/>
  <c r="E6" i="3"/>
  <c r="K41" i="3"/>
  <c r="L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s="1"/>
</calcChain>
</file>

<file path=xl/sharedStrings.xml><?xml version="1.0" encoding="utf-8"?>
<sst xmlns="http://schemas.openxmlformats.org/spreadsheetml/2006/main" count="193" uniqueCount="97">
  <si>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</si>
  <si>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</si>
  <si>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</si>
  <si>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</si>
  <si>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</si>
  <si>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</si>
  <si>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</si>
  <si>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</si>
  <si>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</si>
  <si>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Total Marks</t>
  </si>
  <si>
    <t>Q06bM</t>
  </si>
  <si>
    <t>Q06bA1</t>
  </si>
  <si>
    <t>Q06bA2</t>
  </si>
  <si>
    <t>Q08bA1</t>
  </si>
  <si>
    <t>Q08bA2</t>
  </si>
  <si>
    <t>Student Name</t>
  </si>
  <si>
    <t>June 2015</t>
  </si>
  <si>
    <t>Q02bM1</t>
  </si>
  <si>
    <t>Q02bM2</t>
  </si>
  <si>
    <t>Q04aM</t>
  </si>
  <si>
    <t>Q01aM</t>
  </si>
  <si>
    <t>Q01aA1</t>
  </si>
  <si>
    <t>Q01aA2</t>
  </si>
  <si>
    <t>Q02bA1</t>
  </si>
  <si>
    <t>Q02bA2</t>
  </si>
  <si>
    <t>Q02bA3</t>
  </si>
  <si>
    <t>Q07cM1</t>
  </si>
  <si>
    <t>Q07cM2</t>
  </si>
  <si>
    <t>Q08aM1</t>
  </si>
  <si>
    <t>Q08aM2</t>
  </si>
  <si>
    <t>Q01aB</t>
  </si>
  <si>
    <t>Q01aA3</t>
  </si>
  <si>
    <t>Q01bB</t>
  </si>
  <si>
    <t>Q01cM</t>
  </si>
  <si>
    <t>Q01cA</t>
  </si>
  <si>
    <t>Q02aM1</t>
  </si>
  <si>
    <t>Q02aA1</t>
  </si>
  <si>
    <t>Q02aM2</t>
  </si>
  <si>
    <t>Q02aM3</t>
  </si>
  <si>
    <t>Q02aA2</t>
  </si>
  <si>
    <t>Q02bM3</t>
  </si>
  <si>
    <t>Q03aM</t>
  </si>
  <si>
    <t>Q03aA</t>
  </si>
  <si>
    <t>Q03bM1</t>
  </si>
  <si>
    <t>Q03bM2</t>
  </si>
  <si>
    <t>Q03bA</t>
  </si>
  <si>
    <t>Q03cB</t>
  </si>
  <si>
    <t>Q03cM</t>
  </si>
  <si>
    <t>Q03cA</t>
  </si>
  <si>
    <t>Q04aA</t>
  </si>
  <si>
    <t>Q04bM1</t>
  </si>
  <si>
    <t>Q04bM2</t>
  </si>
  <si>
    <t>Q04bA</t>
  </si>
  <si>
    <t>Q04cM</t>
  </si>
  <si>
    <t>Q04cA1</t>
  </si>
  <si>
    <t>Q04cA2</t>
  </si>
  <si>
    <t>Q04dM1</t>
  </si>
  <si>
    <t>Q04dM2</t>
  </si>
  <si>
    <t>Q04dA</t>
  </si>
  <si>
    <t>Q05aB</t>
  </si>
  <si>
    <t>Q05aM</t>
  </si>
  <si>
    <t>Q05aA</t>
  </si>
  <si>
    <t>Q05bM1</t>
  </si>
  <si>
    <t>Q05bM2</t>
  </si>
  <si>
    <t>Q05bA</t>
  </si>
  <si>
    <t>Q06aB1</t>
  </si>
  <si>
    <t>Q06aM1</t>
  </si>
  <si>
    <t>Q06aM2</t>
  </si>
  <si>
    <t>Q06aA</t>
  </si>
  <si>
    <t>Q06aB2</t>
  </si>
  <si>
    <t>Q07aM</t>
  </si>
  <si>
    <t>Q07aA1</t>
  </si>
  <si>
    <t>Q07aA2</t>
  </si>
  <si>
    <t>Q07bB</t>
  </si>
  <si>
    <t>Q07bM1</t>
  </si>
  <si>
    <t>Q07bA1</t>
  </si>
  <si>
    <t>Q07bM2</t>
  </si>
  <si>
    <t>Q07bM3</t>
  </si>
  <si>
    <t>Q07bM4</t>
  </si>
  <si>
    <t>Q07bA2</t>
  </si>
  <si>
    <t>Q07cA</t>
  </si>
  <si>
    <t>Q08aB</t>
  </si>
  <si>
    <t>Q08aA</t>
  </si>
  <si>
    <t>Q08bB1</t>
  </si>
  <si>
    <t>Q08bM1</t>
  </si>
  <si>
    <t>Q08bM2</t>
  </si>
  <si>
    <t>Q08bB2</t>
  </si>
  <si>
    <t xml:space="preserve">Total </t>
  </si>
  <si>
    <t>Core 4</t>
  </si>
  <si>
    <t>Binomial Expansion</t>
  </si>
  <si>
    <t>Implicit differentiation / Stationary points</t>
  </si>
  <si>
    <t>Tangent to a curve / Volume of revolution</t>
  </si>
  <si>
    <t>Partial fractions / Differential equations</t>
  </si>
  <si>
    <t>Integration by substitution / Integration using trig identities</t>
  </si>
  <si>
    <t>Parametric differentiation / Parametric to Cartesian</t>
  </si>
  <si>
    <t>Vectors / Angles between lines / Shortest distance from point to line</t>
  </si>
  <si>
    <t>Integration by parts / Area under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</si>
</sst>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9" fontId="6" fillId="0" borderId="17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19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9" fontId="6" fillId="0" borderId="24" xfId="1" applyFont="1" applyBorder="1" applyAlignment="1">
      <alignment horizontal="right" vertical="center"/>
    </xf>
    <xf numFmtId="17" fontId="2" fillId="0" borderId="0" xfId="0" quotePrefix="1" applyNumberFormat="1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0" xfId="0" applyFont="1" applyBorder="1" applyAlignment="1"/>
    <xf numFmtId="9" fontId="6" fillId="0" borderId="0" xfId="1" applyFont="1" applyBorder="1" applyAlignment="1">
      <alignment horizontal="right" vertical="center"/>
    </xf>
    <xf numFmtId="9" fontId="6" fillId="0" borderId="26" xfId="1" applyFont="1" applyBorder="1" applyAlignment="1">
      <alignment horizontal="center" vertical="center"/>
    </xf>
    <xf numFmtId="1" fontId="6" fillId="0" borderId="27" xfId="1" applyNumberFormat="1" applyFont="1" applyBorder="1" applyAlignment="1">
      <alignment horizontal="center" vertical="center"/>
    </xf>
    <xf numFmtId="9" fontId="6" fillId="0" borderId="27" xfId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25" xfId="0" applyBorder="1"/>
    <xf numFmtId="0" fontId="0" fillId="0" borderId="28" xfId="0" applyBorder="1" applyAlignment="1">
      <alignment horizontal="center"/>
    </xf>
    <xf numFmtId="0" fontId="24" fillId="0" borderId="29" xfId="0" applyFont="1" applyBorder="1" applyAlignment="1">
      <alignment vertical="center"/>
    </xf>
    <xf numFmtId="0" fontId="24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9" fontId="6" fillId="0" borderId="30" xfId="1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17462</xdr:colOff>
      <xdr:row>1</xdr:row>
      <xdr:rowOff>171450</xdr:rowOff>
    </xdr:from>
    <xdr:to>
      <xdr:col>11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zoomScale="55" zoomScaleNormal="55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4" sqref="B4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30</v>
      </c>
      <c r="B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20</v>
      </c>
      <c r="B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21</v>
      </c>
      <c r="B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22</v>
      </c>
      <c r="B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31</v>
      </c>
      <c r="B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32</v>
      </c>
      <c r="B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33</v>
      </c>
      <c r="B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34</v>
      </c>
      <c r="B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35</v>
      </c>
      <c r="B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36</v>
      </c>
      <c r="B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37</v>
      </c>
      <c r="B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38</v>
      </c>
      <c r="B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39</v>
      </c>
      <c r="B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17</v>
      </c>
      <c r="B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23</v>
      </c>
      <c r="B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18</v>
      </c>
      <c r="B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24</v>
      </c>
      <c r="B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40</v>
      </c>
      <c r="B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25</v>
      </c>
      <c r="B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41</v>
      </c>
      <c r="B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42</v>
      </c>
      <c r="B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43</v>
      </c>
      <c r="B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44</v>
      </c>
      <c r="B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45</v>
      </c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46</v>
      </c>
      <c r="B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47</v>
      </c>
      <c r="B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48</v>
      </c>
      <c r="B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19</v>
      </c>
      <c r="B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49</v>
      </c>
      <c r="B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50</v>
      </c>
      <c r="B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51</v>
      </c>
      <c r="B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52</v>
      </c>
      <c r="B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53</v>
      </c>
      <c r="B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54</v>
      </c>
      <c r="B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55</v>
      </c>
      <c r="B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56</v>
      </c>
      <c r="B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57</v>
      </c>
      <c r="B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58</v>
      </c>
      <c r="B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59</v>
      </c>
      <c r="B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60</v>
      </c>
      <c r="B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61</v>
      </c>
      <c r="B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62</v>
      </c>
      <c r="B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63</v>
      </c>
      <c r="B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64</v>
      </c>
      <c r="B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65</v>
      </c>
      <c r="B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66</v>
      </c>
      <c r="B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67</v>
      </c>
      <c r="B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68</v>
      </c>
      <c r="B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69</v>
      </c>
      <c r="B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10</v>
      </c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11</v>
      </c>
      <c r="B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12</v>
      </c>
      <c r="B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70</v>
      </c>
      <c r="B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71</v>
      </c>
      <c r="B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72</v>
      </c>
      <c r="B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73</v>
      </c>
      <c r="B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74</v>
      </c>
      <c r="B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75</v>
      </c>
      <c r="B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76</v>
      </c>
      <c r="B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77</v>
      </c>
      <c r="B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78</v>
      </c>
      <c r="B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79</v>
      </c>
      <c r="B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26</v>
      </c>
      <c r="B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27</v>
      </c>
      <c r="B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80</v>
      </c>
      <c r="B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81</v>
      </c>
      <c r="B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28</v>
      </c>
      <c r="B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29</v>
      </c>
      <c r="B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82</v>
      </c>
      <c r="B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83</v>
      </c>
      <c r="B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84</v>
      </c>
      <c r="B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13</v>
      </c>
      <c r="B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85</v>
      </c>
      <c r="B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86</v>
      </c>
      <c r="B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14</v>
      </c>
      <c r="B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15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70" zoomScaleNormal="100" zoomScaleSheetLayoutView="70" workbookViewId="0">
      <pane ySplit="4" topLeftCell="A20" activePane="bottomLeft" state="frozen"/>
      <selection pane="bottomLeft" activeCell="J31" sqref="J31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6" width="10.42578125" style="8" customWidth="1"/>
    <col min="7" max="7" width="3.85546875" style="10" customWidth="1"/>
    <col min="8" max="8" width="10.5703125" style="11" customWidth="1"/>
    <col min="9" max="9" width="41.7109375" style="11" customWidth="1"/>
    <col min="10" max="16384" width="9.140625" style="11"/>
  </cols>
  <sheetData>
    <row r="1" spans="1:13" ht="23.25" thickBot="1" x14ac:dyDescent="0.3">
      <c r="A1" s="66" t="s">
        <v>5</v>
      </c>
      <c r="B1" s="66"/>
      <c r="C1" s="17"/>
      <c r="D1" s="9">
        <v>1</v>
      </c>
    </row>
    <row r="2" spans="1:13" ht="27" customHeight="1" x14ac:dyDescent="0.25">
      <c r="B2" s="67">
        <f>VLOOKUP(D1, Names, 2, FALSE)</f>
        <v>0</v>
      </c>
      <c r="C2" s="67"/>
      <c r="D2" s="67"/>
      <c r="E2" s="67"/>
      <c r="F2" s="41"/>
      <c r="H2" s="36" t="s">
        <v>16</v>
      </c>
    </row>
    <row r="3" spans="1:13" ht="13.5" thickBot="1" x14ac:dyDescent="0.3">
      <c r="A3" s="68" t="s">
        <v>88</v>
      </c>
      <c r="B3" s="68"/>
      <c r="C3" s="68"/>
      <c r="D3" s="68"/>
      <c r="E3" s="68"/>
      <c r="F3" s="42"/>
      <c r="G3" s="5"/>
    </row>
    <row r="4" spans="1:13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52"/>
      <c r="G4" s="5"/>
      <c r="H4" s="14" t="s">
        <v>2</v>
      </c>
      <c r="I4" s="18" t="s">
        <v>1</v>
      </c>
      <c r="J4" s="19" t="s">
        <v>6</v>
      </c>
      <c r="K4" s="15" t="s">
        <v>3</v>
      </c>
      <c r="L4" s="20" t="s">
        <v>4</v>
      </c>
    </row>
    <row r="5" spans="1:13" s="28" customFormat="1" ht="17.25" customHeight="1" thickBot="1" x14ac:dyDescent="0.3">
      <c r="A5" s="37" t="s">
        <v>20</v>
      </c>
      <c r="B5" s="69" t="s">
        <v>89</v>
      </c>
      <c r="C5" s="43">
        <v>1</v>
      </c>
      <c r="D5" s="21">
        <f>HLOOKUP($D$1, noncalc, 3, FALSE)</f>
        <v>0</v>
      </c>
      <c r="E5" s="22">
        <f>D5/C5</f>
        <v>0</v>
      </c>
      <c r="F5" s="48"/>
      <c r="G5" s="27"/>
      <c r="H5" s="53" t="s">
        <v>60</v>
      </c>
      <c r="I5" s="62" t="s">
        <v>94</v>
      </c>
      <c r="J5" s="43">
        <v>1</v>
      </c>
      <c r="K5" s="21">
        <f>HLOOKUP($D$1, noncalc, 42, FALSE)</f>
        <v>0</v>
      </c>
      <c r="L5" s="22">
        <f>K5/J5</f>
        <v>0</v>
      </c>
      <c r="M5" s="49" t="s">
        <v>87</v>
      </c>
    </row>
    <row r="6" spans="1:13" s="28" customFormat="1" ht="17.25" customHeight="1" thickBot="1" x14ac:dyDescent="0.3">
      <c r="A6" s="38" t="s">
        <v>21</v>
      </c>
      <c r="B6" s="70"/>
      <c r="C6" s="44">
        <v>1</v>
      </c>
      <c r="D6" s="23">
        <f>HLOOKUP($D$1, noncalc, 4, FALSE)</f>
        <v>0</v>
      </c>
      <c r="E6" s="24">
        <f t="shared" ref="E6:E43" si="0">D6/C6</f>
        <v>0</v>
      </c>
      <c r="F6" s="49" t="s">
        <v>87</v>
      </c>
      <c r="G6" s="27"/>
      <c r="H6" s="54" t="s">
        <v>61</v>
      </c>
      <c r="I6" s="63"/>
      <c r="J6" s="44">
        <v>1</v>
      </c>
      <c r="K6" s="23">
        <f>HLOOKUP($D$1, noncalc, 43, FALSE)</f>
        <v>0</v>
      </c>
      <c r="L6" s="24">
        <f t="shared" ref="L6:L41" si="1">K6/J6</f>
        <v>0</v>
      </c>
      <c r="M6" s="50">
        <f>SUM(K5:K9)+D43</f>
        <v>0</v>
      </c>
    </row>
    <row r="7" spans="1:13" s="28" customFormat="1" ht="17.25" customHeight="1" thickBot="1" x14ac:dyDescent="0.3">
      <c r="A7" s="38" t="s">
        <v>22</v>
      </c>
      <c r="B7" s="70"/>
      <c r="C7" s="44">
        <v>1</v>
      </c>
      <c r="D7" s="23">
        <f>HLOOKUP($D$1, noncalc, 5, FALSE)</f>
        <v>0</v>
      </c>
      <c r="E7" s="24">
        <f t="shared" si="0"/>
        <v>0</v>
      </c>
      <c r="F7" s="50">
        <f>SUM(D5:D12)</f>
        <v>0</v>
      </c>
      <c r="G7" s="27"/>
      <c r="H7" s="54" t="s">
        <v>62</v>
      </c>
      <c r="I7" s="63"/>
      <c r="J7" s="44">
        <v>1</v>
      </c>
      <c r="K7" s="23">
        <f>HLOOKUP($D$1, noncalc, 44, FALSE)</f>
        <v>0</v>
      </c>
      <c r="L7" s="24">
        <f t="shared" si="1"/>
        <v>0</v>
      </c>
      <c r="M7" s="49" t="s">
        <v>4</v>
      </c>
    </row>
    <row r="8" spans="1:13" s="28" customFormat="1" ht="17.25" customHeight="1" thickBot="1" x14ac:dyDescent="0.3">
      <c r="A8" s="38" t="s">
        <v>22</v>
      </c>
      <c r="B8" s="70"/>
      <c r="C8" s="44">
        <v>1</v>
      </c>
      <c r="D8" s="23">
        <f>HLOOKUP($D$1, noncalc, 6, FALSE)</f>
        <v>0</v>
      </c>
      <c r="E8" s="24">
        <f t="shared" si="0"/>
        <v>0</v>
      </c>
      <c r="F8" s="49" t="s">
        <v>4</v>
      </c>
      <c r="G8" s="27"/>
      <c r="H8" s="54" t="s">
        <v>63</v>
      </c>
      <c r="I8" s="63"/>
      <c r="J8" s="44">
        <v>1</v>
      </c>
      <c r="K8" s="23">
        <f>HLOOKUP($D$1, noncalc, 45, FALSE)</f>
        <v>0</v>
      </c>
      <c r="L8" s="24">
        <f t="shared" si="1"/>
        <v>0</v>
      </c>
      <c r="M8" s="51">
        <f>M6/SUM(J5:J9)+C43</f>
        <v>1</v>
      </c>
    </row>
    <row r="9" spans="1:13" s="28" customFormat="1" ht="17.25" customHeight="1" thickBot="1" x14ac:dyDescent="0.3">
      <c r="A9" s="38" t="s">
        <v>31</v>
      </c>
      <c r="B9" s="70"/>
      <c r="C9" s="44">
        <v>1</v>
      </c>
      <c r="D9" s="23">
        <f>HLOOKUP($D$1, noncalc, 7, FALSE)</f>
        <v>0</v>
      </c>
      <c r="E9" s="24">
        <f t="shared" si="0"/>
        <v>0</v>
      </c>
      <c r="F9" s="51">
        <f>F7/SUM(C5:C12)</f>
        <v>0</v>
      </c>
      <c r="G9" s="27"/>
      <c r="H9" s="55" t="s">
        <v>64</v>
      </c>
      <c r="I9" s="65"/>
      <c r="J9" s="45">
        <v>1</v>
      </c>
      <c r="K9" s="25">
        <f>HLOOKUP($D$1, noncalc, 46, FALSE)</f>
        <v>0</v>
      </c>
      <c r="L9" s="26">
        <f t="shared" si="1"/>
        <v>0</v>
      </c>
    </row>
    <row r="10" spans="1:13" s="28" customFormat="1" ht="17.25" customHeight="1" thickBot="1" x14ac:dyDescent="0.3">
      <c r="A10" s="38" t="s">
        <v>32</v>
      </c>
      <c r="B10" s="70"/>
      <c r="C10" s="44">
        <v>1</v>
      </c>
      <c r="D10" s="23">
        <f>HLOOKUP($D$1, noncalc, 8, FALSE)</f>
        <v>0</v>
      </c>
      <c r="E10" s="24">
        <f t="shared" si="0"/>
        <v>0</v>
      </c>
      <c r="F10" s="48"/>
      <c r="G10" s="27"/>
      <c r="H10" s="53" t="s">
        <v>65</v>
      </c>
      <c r="I10" s="62" t="s">
        <v>93</v>
      </c>
      <c r="J10" s="43">
        <v>1</v>
      </c>
      <c r="K10" s="21">
        <f>HLOOKUP($D$1, noncalc, 47, FALSE)</f>
        <v>0</v>
      </c>
      <c r="L10" s="22">
        <f t="shared" si="1"/>
        <v>0</v>
      </c>
    </row>
    <row r="11" spans="1:13" s="28" customFormat="1" ht="17.25" customHeight="1" x14ac:dyDescent="0.25">
      <c r="A11" s="38" t="s">
        <v>33</v>
      </c>
      <c r="B11" s="70"/>
      <c r="C11" s="44">
        <v>1</v>
      </c>
      <c r="D11" s="23">
        <f>HLOOKUP($D$1, noncalc, 9, FALSE)</f>
        <v>0</v>
      </c>
      <c r="E11" s="24">
        <f t="shared" si="0"/>
        <v>0</v>
      </c>
      <c r="F11" s="48"/>
      <c r="G11" s="27"/>
      <c r="H11" s="54" t="s">
        <v>66</v>
      </c>
      <c r="I11" s="63"/>
      <c r="J11" s="44">
        <v>1</v>
      </c>
      <c r="K11" s="23">
        <f>HLOOKUP($D$1, noncalc, 48, FALSE)</f>
        <v>0</v>
      </c>
      <c r="L11" s="24">
        <f t="shared" si="1"/>
        <v>0</v>
      </c>
      <c r="M11" s="49" t="s">
        <v>87</v>
      </c>
    </row>
    <row r="12" spans="1:13" s="28" customFormat="1" ht="17.25" customHeight="1" thickBot="1" x14ac:dyDescent="0.3">
      <c r="A12" s="39" t="s">
        <v>34</v>
      </c>
      <c r="B12" s="71"/>
      <c r="C12" s="45">
        <v>1</v>
      </c>
      <c r="D12" s="25">
        <f>HLOOKUP($D$1, noncalc, 10, FALSE)</f>
        <v>0</v>
      </c>
      <c r="E12" s="26">
        <f t="shared" si="0"/>
        <v>0</v>
      </c>
      <c r="F12" s="48"/>
      <c r="G12" s="27"/>
      <c r="H12" s="54" t="s">
        <v>67</v>
      </c>
      <c r="I12" s="63"/>
      <c r="J12" s="44">
        <v>1</v>
      </c>
      <c r="K12" s="23">
        <f>HLOOKUP($D$1, noncalc, 49, FALSE)</f>
        <v>0</v>
      </c>
      <c r="L12" s="24">
        <f t="shared" si="1"/>
        <v>0</v>
      </c>
      <c r="M12" s="50">
        <f>SUM(K10:K17)</f>
        <v>0</v>
      </c>
    </row>
    <row r="13" spans="1:13" s="28" customFormat="1" ht="17.25" customHeight="1" x14ac:dyDescent="0.25">
      <c r="A13" s="37" t="s">
        <v>35</v>
      </c>
      <c r="B13" s="62" t="s">
        <v>90</v>
      </c>
      <c r="C13" s="43">
        <v>1</v>
      </c>
      <c r="D13" s="21">
        <f>HLOOKUP($D$1, noncalc, 11, FALSE)</f>
        <v>0</v>
      </c>
      <c r="E13" s="22">
        <f t="shared" si="0"/>
        <v>0</v>
      </c>
      <c r="F13" s="48"/>
      <c r="G13" s="27"/>
      <c r="H13" s="54" t="s">
        <v>68</v>
      </c>
      <c r="I13" s="63"/>
      <c r="J13" s="44">
        <v>1</v>
      </c>
      <c r="K13" s="23">
        <f>HLOOKUP($D$1, noncalc, 50, FALSE)</f>
        <v>0</v>
      </c>
      <c r="L13" s="24">
        <f t="shared" si="1"/>
        <v>0</v>
      </c>
      <c r="M13" s="49" t="s">
        <v>4</v>
      </c>
    </row>
    <row r="14" spans="1:13" s="28" customFormat="1" ht="17.25" customHeight="1" thickBot="1" x14ac:dyDescent="0.3">
      <c r="A14" s="38" t="s">
        <v>36</v>
      </c>
      <c r="B14" s="63"/>
      <c r="C14" s="44">
        <v>1</v>
      </c>
      <c r="D14" s="23">
        <f>HLOOKUP($D$1, noncalc, 12, FALSE)</f>
        <v>0</v>
      </c>
      <c r="E14" s="24">
        <f t="shared" si="0"/>
        <v>0</v>
      </c>
      <c r="F14" s="48"/>
      <c r="G14" s="27"/>
      <c r="H14" s="54" t="s">
        <v>69</v>
      </c>
      <c r="I14" s="63"/>
      <c r="J14" s="44">
        <v>1</v>
      </c>
      <c r="K14" s="23">
        <f>HLOOKUP($D$1, noncalc, 51, FALSE)</f>
        <v>0</v>
      </c>
      <c r="L14" s="24">
        <f t="shared" si="1"/>
        <v>0</v>
      </c>
      <c r="M14" s="51">
        <f>M12/SUM(J10:J17)</f>
        <v>0</v>
      </c>
    </row>
    <row r="15" spans="1:13" s="28" customFormat="1" ht="17.25" customHeight="1" thickBot="1" x14ac:dyDescent="0.3">
      <c r="A15" s="38" t="s">
        <v>37</v>
      </c>
      <c r="B15" s="63"/>
      <c r="C15" s="44">
        <v>1</v>
      </c>
      <c r="D15" s="23">
        <f>HLOOKUP($D$1, noncalc, 13, FALSE)</f>
        <v>0</v>
      </c>
      <c r="E15" s="24">
        <f t="shared" si="0"/>
        <v>0</v>
      </c>
      <c r="F15" s="48"/>
      <c r="G15" s="27"/>
      <c r="H15" s="54" t="s">
        <v>10</v>
      </c>
      <c r="I15" s="63"/>
      <c r="J15" s="44">
        <v>1</v>
      </c>
      <c r="K15" s="23">
        <f>HLOOKUP($D$1, noncalc, 52, FALSE)</f>
        <v>0</v>
      </c>
      <c r="L15" s="24">
        <f t="shared" si="1"/>
        <v>0</v>
      </c>
    </row>
    <row r="16" spans="1:13" s="28" customFormat="1" ht="17.25" customHeight="1" x14ac:dyDescent="0.25">
      <c r="A16" s="38" t="s">
        <v>38</v>
      </c>
      <c r="B16" s="63"/>
      <c r="C16" s="44">
        <v>1</v>
      </c>
      <c r="D16" s="23">
        <f>HLOOKUP($D$1, noncalc, 14, FALSE)</f>
        <v>0</v>
      </c>
      <c r="E16" s="24">
        <f t="shared" si="0"/>
        <v>0</v>
      </c>
      <c r="F16" s="49" t="s">
        <v>87</v>
      </c>
      <c r="G16" s="27"/>
      <c r="H16" s="54" t="s">
        <v>11</v>
      </c>
      <c r="I16" s="63"/>
      <c r="J16" s="44">
        <v>1</v>
      </c>
      <c r="K16" s="23">
        <f>HLOOKUP($D$1, noncalc, 53, FALSE)</f>
        <v>0</v>
      </c>
      <c r="L16" s="24">
        <f t="shared" si="1"/>
        <v>0</v>
      </c>
    </row>
    <row r="17" spans="1:13" s="28" customFormat="1" ht="17.25" customHeight="1" thickBot="1" x14ac:dyDescent="0.3">
      <c r="A17" s="38" t="s">
        <v>39</v>
      </c>
      <c r="B17" s="63"/>
      <c r="C17" s="44">
        <v>1</v>
      </c>
      <c r="D17" s="23">
        <f>HLOOKUP($D$1, noncalc, 15, FALSE)</f>
        <v>0</v>
      </c>
      <c r="E17" s="24">
        <f t="shared" si="0"/>
        <v>0</v>
      </c>
      <c r="F17" s="50">
        <f>SUM(D13:D23)</f>
        <v>0</v>
      </c>
      <c r="G17" s="27"/>
      <c r="H17" s="55" t="s">
        <v>12</v>
      </c>
      <c r="I17" s="65"/>
      <c r="J17" s="45">
        <v>1</v>
      </c>
      <c r="K17" s="25">
        <f>HLOOKUP($D$1, noncalc, 54, FALSE)</f>
        <v>0</v>
      </c>
      <c r="L17" s="26">
        <f t="shared" si="1"/>
        <v>0</v>
      </c>
    </row>
    <row r="18" spans="1:13" s="28" customFormat="1" ht="17.25" customHeight="1" x14ac:dyDescent="0.25">
      <c r="A18" s="38" t="s">
        <v>17</v>
      </c>
      <c r="B18" s="63"/>
      <c r="C18" s="44">
        <v>1</v>
      </c>
      <c r="D18" s="23">
        <f>HLOOKUP($D$1, noncalc, 16, FALSE)</f>
        <v>0</v>
      </c>
      <c r="E18" s="24">
        <f t="shared" si="0"/>
        <v>0</v>
      </c>
      <c r="F18" s="49" t="s">
        <v>4</v>
      </c>
      <c r="G18" s="27"/>
      <c r="H18" s="53" t="s">
        <v>70</v>
      </c>
      <c r="I18" s="62" t="s">
        <v>92</v>
      </c>
      <c r="J18" s="43">
        <v>1</v>
      </c>
      <c r="K18" s="21">
        <f>HLOOKUP($D$1, noncalc, 55, FALSE)</f>
        <v>0</v>
      </c>
      <c r="L18" s="22">
        <f t="shared" si="1"/>
        <v>0</v>
      </c>
    </row>
    <row r="19" spans="1:13" s="28" customFormat="1" ht="17.25" customHeight="1" thickBot="1" x14ac:dyDescent="0.3">
      <c r="A19" s="38" t="s">
        <v>23</v>
      </c>
      <c r="B19" s="63"/>
      <c r="C19" s="44">
        <v>1</v>
      </c>
      <c r="D19" s="23">
        <f>HLOOKUP($D$1, noncalc, 17, FALSE)</f>
        <v>0</v>
      </c>
      <c r="E19" s="24">
        <f t="shared" si="0"/>
        <v>0</v>
      </c>
      <c r="F19" s="51">
        <f>F17/SUM(C13:C23)</f>
        <v>0</v>
      </c>
      <c r="G19" s="27"/>
      <c r="H19" s="54" t="s">
        <v>71</v>
      </c>
      <c r="I19" s="63"/>
      <c r="J19" s="44">
        <v>1</v>
      </c>
      <c r="K19" s="23">
        <f>HLOOKUP($D$1, noncalc, 56, FALSE)</f>
        <v>0</v>
      </c>
      <c r="L19" s="24">
        <f t="shared" si="1"/>
        <v>0</v>
      </c>
    </row>
    <row r="20" spans="1:13" s="28" customFormat="1" ht="17.25" customHeight="1" thickBot="1" x14ac:dyDescent="0.3">
      <c r="A20" s="38" t="s">
        <v>18</v>
      </c>
      <c r="B20" s="63"/>
      <c r="C20" s="44">
        <v>1</v>
      </c>
      <c r="D20" s="23">
        <f>HLOOKUP($D$1, noncalc, 18, FALSE)</f>
        <v>0</v>
      </c>
      <c r="E20" s="24">
        <f t="shared" si="0"/>
        <v>0</v>
      </c>
      <c r="F20" s="48"/>
      <c r="G20" s="27"/>
      <c r="H20" s="54" t="s">
        <v>72</v>
      </c>
      <c r="I20" s="63"/>
      <c r="J20" s="44">
        <v>1</v>
      </c>
      <c r="K20" s="23">
        <f>HLOOKUP($D$1, noncalc, 57, FALSE)</f>
        <v>0</v>
      </c>
      <c r="L20" s="24">
        <f t="shared" si="1"/>
        <v>0</v>
      </c>
    </row>
    <row r="21" spans="1:13" s="28" customFormat="1" ht="17.25" customHeight="1" x14ac:dyDescent="0.25">
      <c r="A21" s="38" t="s">
        <v>24</v>
      </c>
      <c r="B21" s="63"/>
      <c r="C21" s="44">
        <v>1</v>
      </c>
      <c r="D21" s="23">
        <f>HLOOKUP($D$1, noncalc, 19, FALSE)</f>
        <v>0</v>
      </c>
      <c r="E21" s="24">
        <f t="shared" si="0"/>
        <v>0</v>
      </c>
      <c r="F21" s="48"/>
      <c r="G21" s="27"/>
      <c r="H21" s="54" t="s">
        <v>73</v>
      </c>
      <c r="I21" s="63"/>
      <c r="J21" s="44">
        <v>1</v>
      </c>
      <c r="K21" s="23">
        <f>HLOOKUP($D$1, noncalc, 58, FALSE)</f>
        <v>0</v>
      </c>
      <c r="L21" s="24">
        <f t="shared" si="1"/>
        <v>0</v>
      </c>
      <c r="M21" s="49" t="s">
        <v>87</v>
      </c>
    </row>
    <row r="22" spans="1:13" s="28" customFormat="1" ht="17.25" customHeight="1" thickBot="1" x14ac:dyDescent="0.3">
      <c r="A22" s="38" t="s">
        <v>40</v>
      </c>
      <c r="B22" s="63"/>
      <c r="C22" s="44">
        <v>1</v>
      </c>
      <c r="D22" s="23">
        <f>HLOOKUP($D$1, noncalc, 20, FALSE)</f>
        <v>0</v>
      </c>
      <c r="E22" s="24">
        <f t="shared" si="0"/>
        <v>0</v>
      </c>
      <c r="F22" s="48"/>
      <c r="G22" s="27"/>
      <c r="H22" s="54" t="s">
        <v>74</v>
      </c>
      <c r="I22" s="63"/>
      <c r="J22" s="44">
        <v>1</v>
      </c>
      <c r="K22" s="23">
        <f>HLOOKUP($D$1, noncalc, 59, FALSE)</f>
        <v>0</v>
      </c>
      <c r="L22" s="24">
        <f t="shared" si="1"/>
        <v>0</v>
      </c>
      <c r="M22" s="50">
        <f>SUM(K18:K30)</f>
        <v>0</v>
      </c>
    </row>
    <row r="23" spans="1:13" s="28" customFormat="1" ht="17.25" customHeight="1" thickBot="1" x14ac:dyDescent="0.3">
      <c r="A23" s="40" t="s">
        <v>25</v>
      </c>
      <c r="B23" s="64"/>
      <c r="C23" s="46">
        <v>1</v>
      </c>
      <c r="D23" s="34">
        <f>HLOOKUP($D$1, noncalc, 21, FALSE)</f>
        <v>0</v>
      </c>
      <c r="E23" s="35">
        <f t="shared" si="0"/>
        <v>0</v>
      </c>
      <c r="F23" s="48"/>
      <c r="G23" s="27"/>
      <c r="H23" s="54" t="s">
        <v>75</v>
      </c>
      <c r="I23" s="63"/>
      <c r="J23" s="44">
        <v>1</v>
      </c>
      <c r="K23" s="23">
        <f>HLOOKUP($D$1, noncalc, 60, FALSE)</f>
        <v>0</v>
      </c>
      <c r="L23" s="24">
        <f t="shared" si="1"/>
        <v>0</v>
      </c>
      <c r="M23" s="49" t="s">
        <v>4</v>
      </c>
    </row>
    <row r="24" spans="1:13" s="28" customFormat="1" ht="17.25" customHeight="1" thickBot="1" x14ac:dyDescent="0.3">
      <c r="A24" s="37" t="s">
        <v>41</v>
      </c>
      <c r="B24" s="62" t="s">
        <v>96</v>
      </c>
      <c r="C24" s="43">
        <v>1</v>
      </c>
      <c r="D24" s="21">
        <f>HLOOKUP($D$1, noncalc, 22, FALSE)</f>
        <v>0</v>
      </c>
      <c r="E24" s="22">
        <f t="shared" si="0"/>
        <v>0</v>
      </c>
      <c r="F24" s="48"/>
      <c r="G24" s="27"/>
      <c r="H24" s="54" t="s">
        <v>76</v>
      </c>
      <c r="I24" s="63"/>
      <c r="J24" s="44">
        <v>1</v>
      </c>
      <c r="K24" s="23">
        <f>HLOOKUP($D$1, noncalc, 61, FALSE)</f>
        <v>0</v>
      </c>
      <c r="L24" s="24">
        <f t="shared" si="1"/>
        <v>0</v>
      </c>
      <c r="M24" s="51">
        <f>M22/SUM(J18:J30)</f>
        <v>0</v>
      </c>
    </row>
    <row r="25" spans="1:13" s="28" customFormat="1" ht="17.25" customHeight="1" thickBot="1" x14ac:dyDescent="0.3">
      <c r="A25" s="38" t="s">
        <v>42</v>
      </c>
      <c r="B25" s="63"/>
      <c r="C25" s="44">
        <v>1</v>
      </c>
      <c r="D25" s="23">
        <f>HLOOKUP($D$1, noncalc, 23, FALSE)</f>
        <v>0</v>
      </c>
      <c r="E25" s="24">
        <f t="shared" si="0"/>
        <v>0</v>
      </c>
      <c r="F25" s="48"/>
      <c r="G25" s="27"/>
      <c r="H25" s="54" t="s">
        <v>77</v>
      </c>
      <c r="I25" s="63"/>
      <c r="J25" s="44">
        <v>1</v>
      </c>
      <c r="K25" s="23">
        <f>HLOOKUP($D$1, noncalc, 62, FALSE)</f>
        <v>0</v>
      </c>
      <c r="L25" s="24">
        <f t="shared" si="1"/>
        <v>0</v>
      </c>
    </row>
    <row r="26" spans="1:13" s="28" customFormat="1" ht="17.25" customHeight="1" x14ac:dyDescent="0.25">
      <c r="A26" s="38" t="s">
        <v>43</v>
      </c>
      <c r="B26" s="63"/>
      <c r="C26" s="44">
        <v>1</v>
      </c>
      <c r="D26" s="23">
        <f>HLOOKUP($D$1, noncalc, 24, FALSE)</f>
        <v>0</v>
      </c>
      <c r="E26" s="24">
        <f t="shared" si="0"/>
        <v>0</v>
      </c>
      <c r="F26" s="49" t="s">
        <v>87</v>
      </c>
      <c r="G26" s="27"/>
      <c r="H26" s="54" t="s">
        <v>78</v>
      </c>
      <c r="I26" s="63"/>
      <c r="J26" s="44">
        <v>1</v>
      </c>
      <c r="K26" s="23">
        <f>HLOOKUP($D$1, noncalc, 63, FALSE)</f>
        <v>0</v>
      </c>
      <c r="L26" s="24">
        <f t="shared" si="1"/>
        <v>0</v>
      </c>
    </row>
    <row r="27" spans="1:13" s="28" customFormat="1" ht="17.25" customHeight="1" thickBot="1" x14ac:dyDescent="0.3">
      <c r="A27" s="38" t="s">
        <v>44</v>
      </c>
      <c r="B27" s="63"/>
      <c r="C27" s="44">
        <v>1</v>
      </c>
      <c r="D27" s="23">
        <f>HLOOKUP($D$1, noncalc, 25, FALSE)</f>
        <v>0</v>
      </c>
      <c r="E27" s="24">
        <f t="shared" si="0"/>
        <v>0</v>
      </c>
      <c r="F27" s="50">
        <f>SUM(D24:D31)</f>
        <v>0</v>
      </c>
      <c r="G27" s="27"/>
      <c r="H27" s="54" t="s">
        <v>79</v>
      </c>
      <c r="I27" s="63"/>
      <c r="J27" s="44">
        <v>1</v>
      </c>
      <c r="K27" s="23">
        <f>HLOOKUP($D$1, noncalc, 64, FALSE)</f>
        <v>0</v>
      </c>
      <c r="L27" s="24">
        <f t="shared" si="1"/>
        <v>0</v>
      </c>
    </row>
    <row r="28" spans="1:13" s="28" customFormat="1" ht="17.25" customHeight="1" x14ac:dyDescent="0.25">
      <c r="A28" s="38" t="s">
        <v>45</v>
      </c>
      <c r="B28" s="63"/>
      <c r="C28" s="44">
        <v>1</v>
      </c>
      <c r="D28" s="23">
        <f>HLOOKUP($D$1, noncalc, 26, FALSE)</f>
        <v>0</v>
      </c>
      <c r="E28" s="24">
        <f t="shared" si="0"/>
        <v>0</v>
      </c>
      <c r="F28" s="49" t="s">
        <v>4</v>
      </c>
      <c r="G28" s="27"/>
      <c r="H28" s="54" t="s">
        <v>26</v>
      </c>
      <c r="I28" s="63"/>
      <c r="J28" s="44">
        <v>1</v>
      </c>
      <c r="K28" s="23">
        <f>HLOOKUP($D$1, noncalc, 65, FALSE)</f>
        <v>0</v>
      </c>
      <c r="L28" s="24">
        <f t="shared" si="1"/>
        <v>0</v>
      </c>
    </row>
    <row r="29" spans="1:13" s="28" customFormat="1" ht="17.25" customHeight="1" thickBot="1" x14ac:dyDescent="0.3">
      <c r="A29" s="38" t="s">
        <v>46</v>
      </c>
      <c r="B29" s="63"/>
      <c r="C29" s="44">
        <v>1</v>
      </c>
      <c r="D29" s="23">
        <f>HLOOKUP($D$1, noncalc, 27, FALSE)</f>
        <v>0</v>
      </c>
      <c r="E29" s="24">
        <f t="shared" si="0"/>
        <v>0</v>
      </c>
      <c r="F29" s="51">
        <f>F27/SUM(C24:C31)</f>
        <v>0</v>
      </c>
      <c r="G29" s="27"/>
      <c r="H29" s="54" t="s">
        <v>27</v>
      </c>
      <c r="I29" s="63"/>
      <c r="J29" s="44">
        <v>1</v>
      </c>
      <c r="K29" s="23">
        <f>HLOOKUP($D$1, noncalc, 66, FALSE)</f>
        <v>0</v>
      </c>
      <c r="L29" s="24">
        <f t="shared" si="1"/>
        <v>0</v>
      </c>
    </row>
    <row r="30" spans="1:13" s="28" customFormat="1" ht="17.25" customHeight="1" thickBot="1" x14ac:dyDescent="0.3">
      <c r="A30" s="38" t="s">
        <v>47</v>
      </c>
      <c r="B30" s="63"/>
      <c r="C30" s="44">
        <v>1</v>
      </c>
      <c r="D30" s="23">
        <f>HLOOKUP($D$1, noncalc, 28, FALSE)</f>
        <v>0</v>
      </c>
      <c r="E30" s="24">
        <f t="shared" si="0"/>
        <v>0</v>
      </c>
      <c r="F30" s="48"/>
      <c r="G30" s="27"/>
      <c r="H30" s="56" t="s">
        <v>80</v>
      </c>
      <c r="I30" s="64"/>
      <c r="J30" s="46">
        <v>1</v>
      </c>
      <c r="K30" s="34">
        <f>HLOOKUP($D$1, noncalc, 67, FALSE)</f>
        <v>0</v>
      </c>
      <c r="L30" s="35">
        <f t="shared" si="1"/>
        <v>0</v>
      </c>
    </row>
    <row r="31" spans="1:13" s="28" customFormat="1" ht="17.25" customHeight="1" thickBot="1" x14ac:dyDescent="0.3">
      <c r="A31" s="39" t="s">
        <v>48</v>
      </c>
      <c r="B31" s="65"/>
      <c r="C31" s="45">
        <v>1</v>
      </c>
      <c r="D31" s="25">
        <f>HLOOKUP($D$1, noncalc, 29, FALSE)</f>
        <v>0</v>
      </c>
      <c r="E31" s="26">
        <f t="shared" si="0"/>
        <v>0</v>
      </c>
      <c r="F31" s="48"/>
      <c r="G31" s="27"/>
      <c r="H31" s="53" t="s">
        <v>81</v>
      </c>
      <c r="I31" s="62" t="s">
        <v>91</v>
      </c>
      <c r="J31" s="43">
        <v>1</v>
      </c>
      <c r="K31" s="21">
        <f>HLOOKUP($D$1, noncalc, 68, FALSE)</f>
        <v>0</v>
      </c>
      <c r="L31" s="22">
        <f t="shared" si="1"/>
        <v>0</v>
      </c>
    </row>
    <row r="32" spans="1:13" s="28" customFormat="1" ht="17.25" customHeight="1" x14ac:dyDescent="0.25">
      <c r="A32" s="37" t="s">
        <v>19</v>
      </c>
      <c r="B32" s="62" t="s">
        <v>95</v>
      </c>
      <c r="C32" s="43">
        <v>1</v>
      </c>
      <c r="D32" s="21">
        <f>HLOOKUP($D$1, noncalc, 30, FALSE)</f>
        <v>0</v>
      </c>
      <c r="E32" s="22">
        <f t="shared" si="0"/>
        <v>0</v>
      </c>
      <c r="F32" s="48"/>
      <c r="G32" s="27"/>
      <c r="H32" s="54" t="s">
        <v>28</v>
      </c>
      <c r="I32" s="63"/>
      <c r="J32" s="44">
        <v>1</v>
      </c>
      <c r="K32" s="23">
        <f>HLOOKUP($D$1, noncalc, 69, FALSE)</f>
        <v>0</v>
      </c>
      <c r="L32" s="24">
        <f t="shared" si="1"/>
        <v>0</v>
      </c>
    </row>
    <row r="33" spans="1:13" s="28" customFormat="1" ht="17.25" customHeight="1" thickBot="1" x14ac:dyDescent="0.3">
      <c r="A33" s="38" t="s">
        <v>49</v>
      </c>
      <c r="B33" s="63"/>
      <c r="C33" s="44">
        <v>1</v>
      </c>
      <c r="D33" s="23">
        <f>HLOOKUP($D$1, noncalc, 31, FALSE)</f>
        <v>0</v>
      </c>
      <c r="E33" s="24">
        <f t="shared" si="0"/>
        <v>0</v>
      </c>
      <c r="F33" s="48"/>
      <c r="G33" s="27"/>
      <c r="H33" s="54" t="s">
        <v>29</v>
      </c>
      <c r="I33" s="63"/>
      <c r="J33" s="44">
        <v>1</v>
      </c>
      <c r="K33" s="23">
        <f>HLOOKUP($D$1, noncalc, 70, FALSE)</f>
        <v>0</v>
      </c>
      <c r="L33" s="24">
        <f t="shared" si="1"/>
        <v>0</v>
      </c>
    </row>
    <row r="34" spans="1:13" s="28" customFormat="1" ht="17.25" customHeight="1" thickBot="1" x14ac:dyDescent="0.3">
      <c r="A34" s="38" t="s">
        <v>50</v>
      </c>
      <c r="B34" s="63"/>
      <c r="C34" s="44">
        <v>1</v>
      </c>
      <c r="D34" s="23">
        <f>HLOOKUP($D$1, noncalc, 32, FALSE)</f>
        <v>0</v>
      </c>
      <c r="E34" s="24">
        <f t="shared" si="0"/>
        <v>0</v>
      </c>
      <c r="F34" s="48"/>
      <c r="G34" s="27"/>
      <c r="H34" s="54" t="s">
        <v>82</v>
      </c>
      <c r="I34" s="63"/>
      <c r="J34" s="44">
        <v>1</v>
      </c>
      <c r="K34" s="23">
        <f>HLOOKUP($D$1, noncalc, 71, FALSE)</f>
        <v>0</v>
      </c>
      <c r="L34" s="24">
        <f t="shared" si="1"/>
        <v>0</v>
      </c>
      <c r="M34" s="49" t="s">
        <v>87</v>
      </c>
    </row>
    <row r="35" spans="1:13" s="28" customFormat="1" ht="17.25" customHeight="1" thickBot="1" x14ac:dyDescent="0.3">
      <c r="A35" s="38" t="s">
        <v>51</v>
      </c>
      <c r="B35" s="63"/>
      <c r="C35" s="44">
        <v>1</v>
      </c>
      <c r="D35" s="23">
        <f>HLOOKUP($D$1, noncalc, 33, FALSE)</f>
        <v>0</v>
      </c>
      <c r="E35" s="24">
        <f t="shared" si="0"/>
        <v>0</v>
      </c>
      <c r="F35" s="49" t="s">
        <v>87</v>
      </c>
      <c r="G35" s="27"/>
      <c r="H35" s="54" t="s">
        <v>83</v>
      </c>
      <c r="I35" s="63"/>
      <c r="J35" s="44">
        <v>1</v>
      </c>
      <c r="K35" s="23">
        <f>HLOOKUP($D$1, noncalc, 72, FALSE)</f>
        <v>0</v>
      </c>
      <c r="L35" s="24">
        <f t="shared" si="1"/>
        <v>0</v>
      </c>
      <c r="M35" s="50">
        <f>SUM(K31:K40)</f>
        <v>0</v>
      </c>
    </row>
    <row r="36" spans="1:13" s="28" customFormat="1" ht="17.25" customHeight="1" thickBot="1" x14ac:dyDescent="0.3">
      <c r="A36" s="38" t="s">
        <v>52</v>
      </c>
      <c r="B36" s="63"/>
      <c r="C36" s="44">
        <v>1</v>
      </c>
      <c r="D36" s="23">
        <f>HLOOKUP($D$1, noncalc, 34, FALSE)</f>
        <v>0</v>
      </c>
      <c r="E36" s="24">
        <f t="shared" si="0"/>
        <v>0</v>
      </c>
      <c r="F36" s="50">
        <f>SUM(D32:D42)</f>
        <v>0</v>
      </c>
      <c r="G36" s="27"/>
      <c r="H36" s="54" t="s">
        <v>84</v>
      </c>
      <c r="I36" s="63"/>
      <c r="J36" s="44">
        <v>1</v>
      </c>
      <c r="K36" s="23">
        <f>HLOOKUP($D$1, noncalc, 73, FALSE)</f>
        <v>0</v>
      </c>
      <c r="L36" s="24">
        <f t="shared" si="1"/>
        <v>0</v>
      </c>
      <c r="M36" s="49" t="s">
        <v>4</v>
      </c>
    </row>
    <row r="37" spans="1:13" s="28" customFormat="1" ht="17.25" customHeight="1" thickBot="1" x14ac:dyDescent="0.3">
      <c r="A37" s="38" t="s">
        <v>53</v>
      </c>
      <c r="B37" s="63"/>
      <c r="C37" s="44">
        <v>1</v>
      </c>
      <c r="D37" s="23">
        <f>HLOOKUP($D$1, noncalc, 35, FALSE)</f>
        <v>0</v>
      </c>
      <c r="E37" s="24">
        <f t="shared" si="0"/>
        <v>0</v>
      </c>
      <c r="F37" s="49" t="s">
        <v>4</v>
      </c>
      <c r="G37" s="27"/>
      <c r="H37" s="54" t="s">
        <v>13</v>
      </c>
      <c r="I37" s="63"/>
      <c r="J37" s="44">
        <v>1</v>
      </c>
      <c r="K37" s="23">
        <f>HLOOKUP($D$1, noncalc, 74, FALSE)</f>
        <v>0</v>
      </c>
      <c r="L37" s="24">
        <f t="shared" si="1"/>
        <v>0</v>
      </c>
      <c r="M37" s="51">
        <f>M35/SUM(J31:J40)</f>
        <v>0</v>
      </c>
    </row>
    <row r="38" spans="1:13" s="28" customFormat="1" ht="17.25" customHeight="1" thickBot="1" x14ac:dyDescent="0.3">
      <c r="A38" s="38" t="s">
        <v>54</v>
      </c>
      <c r="B38" s="63"/>
      <c r="C38" s="44">
        <v>1</v>
      </c>
      <c r="D38" s="23">
        <f>HLOOKUP($D$1, noncalc, 36, FALSE)</f>
        <v>0</v>
      </c>
      <c r="E38" s="24">
        <f t="shared" si="0"/>
        <v>0</v>
      </c>
      <c r="F38" s="51">
        <f>F36/SUM(C32:C42)</f>
        <v>0</v>
      </c>
      <c r="G38" s="27"/>
      <c r="H38" s="54" t="s">
        <v>85</v>
      </c>
      <c r="I38" s="63"/>
      <c r="J38" s="44">
        <v>1</v>
      </c>
      <c r="K38" s="23">
        <f>HLOOKUP($D$1, noncalc, 75, FALSE)</f>
        <v>0</v>
      </c>
      <c r="L38" s="24">
        <f t="shared" si="1"/>
        <v>0</v>
      </c>
    </row>
    <row r="39" spans="1:13" s="28" customFormat="1" ht="17.25" customHeight="1" x14ac:dyDescent="0.25">
      <c r="A39" s="38" t="s">
        <v>55</v>
      </c>
      <c r="B39" s="63"/>
      <c r="C39" s="44">
        <v>1</v>
      </c>
      <c r="D39" s="23">
        <f>HLOOKUP($D$1, noncalc, 37, FALSE)</f>
        <v>0</v>
      </c>
      <c r="E39" s="24">
        <f t="shared" si="0"/>
        <v>0</v>
      </c>
      <c r="F39" s="48"/>
      <c r="G39" s="27"/>
      <c r="H39" s="54" t="s">
        <v>86</v>
      </c>
      <c r="I39" s="63"/>
      <c r="J39" s="44">
        <v>1</v>
      </c>
      <c r="K39" s="23">
        <f>HLOOKUP($D$1, noncalc, 76, FALSE)</f>
        <v>0</v>
      </c>
      <c r="L39" s="24">
        <f t="shared" si="1"/>
        <v>0</v>
      </c>
    </row>
    <row r="40" spans="1:13" s="28" customFormat="1" ht="17.25" customHeight="1" thickBot="1" x14ac:dyDescent="0.3">
      <c r="A40" s="38" t="s">
        <v>56</v>
      </c>
      <c r="B40" s="63"/>
      <c r="C40" s="44">
        <v>1</v>
      </c>
      <c r="D40" s="23">
        <f>HLOOKUP($D$1, noncalc, 38, FALSE)</f>
        <v>0</v>
      </c>
      <c r="E40" s="24">
        <f t="shared" si="0"/>
        <v>0</v>
      </c>
      <c r="F40" s="48"/>
      <c r="G40" s="27"/>
      <c r="H40" s="55" t="s">
        <v>14</v>
      </c>
      <c r="I40" s="65"/>
      <c r="J40" s="45">
        <v>1</v>
      </c>
      <c r="K40" s="25">
        <f>HLOOKUP($D$1, noncalc, 77, FALSE)</f>
        <v>0</v>
      </c>
      <c r="L40" s="26">
        <f t="shared" si="1"/>
        <v>0</v>
      </c>
    </row>
    <row r="41" spans="1:13" s="28" customFormat="1" ht="17.25" customHeight="1" x14ac:dyDescent="0.25">
      <c r="A41" s="38" t="s">
        <v>57</v>
      </c>
      <c r="B41" s="63"/>
      <c r="C41" s="32">
        <v>1</v>
      </c>
      <c r="D41" s="23">
        <f>HLOOKUP($D$1, noncalc, 39, FALSE)</f>
        <v>0</v>
      </c>
      <c r="E41" s="24">
        <f t="shared" si="0"/>
        <v>0</v>
      </c>
      <c r="F41" s="48"/>
      <c r="G41" s="27"/>
      <c r="H41" s="47" t="s">
        <v>9</v>
      </c>
      <c r="I41" s="47"/>
      <c r="J41" s="29">
        <v>75</v>
      </c>
      <c r="K41" s="30">
        <f>SUM(D5:D43)+SUM(K5:K40)</f>
        <v>0</v>
      </c>
      <c r="L41" s="31">
        <f t="shared" si="1"/>
        <v>0</v>
      </c>
    </row>
    <row r="42" spans="1:13" s="28" customFormat="1" ht="17.25" customHeight="1" thickBot="1" x14ac:dyDescent="0.3">
      <c r="A42" s="39" t="s">
        <v>58</v>
      </c>
      <c r="B42" s="65"/>
      <c r="C42" s="33">
        <v>1</v>
      </c>
      <c r="D42" s="25">
        <f>HLOOKUP($D$1, noncalc, 40, FALSE)</f>
        <v>0</v>
      </c>
      <c r="E42" s="26">
        <f t="shared" si="0"/>
        <v>0</v>
      </c>
      <c r="F42" s="48"/>
      <c r="G42" s="27"/>
    </row>
    <row r="43" spans="1:13" s="28" customFormat="1" ht="17.25" customHeight="1" thickBot="1" x14ac:dyDescent="0.3">
      <c r="A43" s="57" t="s">
        <v>59</v>
      </c>
      <c r="B43" s="58"/>
      <c r="C43" s="59">
        <v>1</v>
      </c>
      <c r="D43" s="60">
        <f>HLOOKUP($D$1, noncalc, 41, FALSE)</f>
        <v>0</v>
      </c>
      <c r="E43" s="61">
        <f t="shared" si="0"/>
        <v>0</v>
      </c>
      <c r="F43" s="48"/>
      <c r="G43" s="27"/>
    </row>
    <row r="44" spans="1:13" ht="17.25" customHeight="1" x14ac:dyDescent="0.25">
      <c r="G44" s="6"/>
    </row>
    <row r="45" spans="1:13" ht="17.25" customHeight="1" x14ac:dyDescent="0.25">
      <c r="G45" s="6"/>
    </row>
    <row r="46" spans="1:13" ht="17.25" customHeight="1" x14ac:dyDescent="0.25"/>
    <row r="47" spans="1:13" ht="17.25" customHeight="1" x14ac:dyDescent="0.25"/>
    <row r="48" spans="1:13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</sheetData>
  <mergeCells count="11">
    <mergeCell ref="A1:B1"/>
    <mergeCell ref="B2:E2"/>
    <mergeCell ref="A3:E3"/>
    <mergeCell ref="B5:B12"/>
    <mergeCell ref="B13:B23"/>
    <mergeCell ref="I5:I9"/>
    <mergeCell ref="I10:I17"/>
    <mergeCell ref="I18:I30"/>
    <mergeCell ref="I31:I40"/>
    <mergeCell ref="B32:B42"/>
    <mergeCell ref="B24:B31"/>
  </mergeCells>
  <conditionalFormatting sqref="E5:F6 L5:L40 E8:F15 E7 E20:F25 E16:E19 E39:F43 E35:E38 E30:F34 E26:E29">
    <cfRule type="iconSet" priority="9">
      <iconSet iconSet="3Symbols2">
        <cfvo type="percent" val="0"/>
        <cfvo type="percent" val="0" gte="0"/>
        <cfvo type="percent" val="100"/>
      </iconSet>
    </cfRule>
  </conditionalFormatting>
  <conditionalFormatting sqref="F16 F18:F19">
    <cfRule type="iconSet" priority="7">
      <iconSet iconSet="3Symbols2">
        <cfvo type="percent" val="0"/>
        <cfvo type="percent" val="0" gte="0"/>
        <cfvo type="percent" val="100"/>
      </iconSet>
    </cfRule>
  </conditionalFormatting>
  <conditionalFormatting sqref="M34 M36:M37">
    <cfRule type="iconSet" priority="6">
      <iconSet iconSet="3Symbols2">
        <cfvo type="percent" val="0"/>
        <cfvo type="percent" val="0" gte="0"/>
        <cfvo type="percent" val="100"/>
      </iconSet>
    </cfRule>
  </conditionalFormatting>
  <conditionalFormatting sqref="M21 M23:M24">
    <cfRule type="iconSet" priority="5">
      <iconSet iconSet="3Symbols2">
        <cfvo type="percent" val="0"/>
        <cfvo type="percent" val="0" gte="0"/>
        <cfvo type="percent" val="100"/>
      </iconSet>
    </cfRule>
  </conditionalFormatting>
  <conditionalFormatting sqref="M11 M13:M14">
    <cfRule type="iconSet" priority="4">
      <iconSet iconSet="3Symbols2">
        <cfvo type="percent" val="0"/>
        <cfvo type="percent" val="0" gte="0"/>
        <cfvo type="percent" val="100"/>
      </iconSet>
    </cfRule>
  </conditionalFormatting>
  <conditionalFormatting sqref="M5 M7:M8">
    <cfRule type="iconSet" priority="3">
      <iconSet iconSet="3Symbols2">
        <cfvo type="percent" val="0"/>
        <cfvo type="percent" val="0" gte="0"/>
        <cfvo type="percent" val="100"/>
      </iconSet>
    </cfRule>
  </conditionalFormatting>
  <conditionalFormatting sqref="F35 F37:F38">
    <cfRule type="iconSet" priority="2">
      <iconSet iconSet="3Symbols2">
        <cfvo type="percent" val="0"/>
        <cfvo type="percent" val="0" gte="0"/>
        <cfvo type="percent" val="100"/>
      </iconSet>
    </cfRule>
  </conditionalFormatting>
  <conditionalFormatting sqref="F26 F28:F29">
    <cfRule type="iconSet" priority="1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&amp;L&amp;K03-021www.justmaths.co.uk &amp;C                &amp;R&amp;K03-021©JustMaths 2015</oddFooter>
  </headerFooter>
  <ignoredErrors>
    <ignoredError sqref="F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2015-08-25T11:27:16Z</cp:lastPrinted>
  <dcterms:created xsi:type="dcterms:W3CDTF">2011-09-06T19:38:33Z</dcterms:created>
  <dcterms:modified xsi:type="dcterms:W3CDTF">2015-08-25T11:27:20Z</dcterms:modified>
</cp:coreProperties>
</file>