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June\"/>
    </mc:Choice>
  </mc:AlternateContent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ANALYSIS!$A$2:$M$43</definedName>
    <definedName name="_xlnm.Print_Titles" localSheetId="1">'Student Reference'!$1:$1</definedName>
  </definedNames>
  <calcPr calcId="152511"/>
</workbook>
</file>

<file path=xl/calcChain.xml><?xml version="1.0" encoding="utf-8"?>
<calcChain xmlns="http://schemas.openxmlformats.org/spreadsheetml/2006/main">
  <c r="M32" i="3" l="1"/>
  <c r="M30" i="3"/>
  <c r="M19" i="3"/>
  <c r="M17" i="3"/>
  <c r="M9" i="3"/>
  <c r="M7" i="3"/>
  <c r="F38" i="3"/>
  <c r="F36" i="3"/>
  <c r="F29" i="3"/>
  <c r="F27" i="3"/>
  <c r="F22" i="3"/>
  <c r="F20" i="3"/>
  <c r="F15" i="3"/>
  <c r="F13" i="3"/>
  <c r="F9" i="3"/>
  <c r="F7" i="3"/>
  <c r="D5" i="3" l="1"/>
  <c r="K40" i="3" l="1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D9" i="3" l="1"/>
  <c r="E9" i="3" s="1"/>
  <c r="L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8" i="3"/>
  <c r="E8" i="3" s="1"/>
  <c r="D7" i="3"/>
  <c r="E7" i="3" s="1"/>
  <c r="D6" i="3"/>
  <c r="E6" i="3" s="1"/>
  <c r="K41" i="3" l="1"/>
  <c r="L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s="1"/>
</calcChain>
</file>

<file path=xl/sharedStrings.xml><?xml version="1.0" encoding="utf-8"?>
<sst xmlns="http://schemas.openxmlformats.org/spreadsheetml/2006/main" count="193" uniqueCount="97">
  <si>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</si>
  <si>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</si>
  <si>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</si>
  <si>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</si>
  <si>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</si>
  <si>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</si>
  <si>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</si>
  <si>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</si>
  <si>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</si>
  <si>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Total Marks</t>
  </si>
  <si>
    <t>Q06aB</t>
  </si>
  <si>
    <t>Q06bM</t>
  </si>
  <si>
    <t>Q06bA1</t>
  </si>
  <si>
    <t>Q06bA2</t>
  </si>
  <si>
    <t>Q08bM</t>
  </si>
  <si>
    <t>Q08bA1</t>
  </si>
  <si>
    <t>Q08bA2</t>
  </si>
  <si>
    <t>Student Name</t>
  </si>
  <si>
    <t>Q01bA1</t>
  </si>
  <si>
    <t>Q01bA2</t>
  </si>
  <si>
    <t>Q05aA1</t>
  </si>
  <si>
    <t>Q05aA2</t>
  </si>
  <si>
    <t>June 2015</t>
  </si>
  <si>
    <t>Q02aA</t>
  </si>
  <si>
    <t>Q02bM1</t>
  </si>
  <si>
    <t>Q02bM2</t>
  </si>
  <si>
    <t>Q04aM</t>
  </si>
  <si>
    <t>Q01aM</t>
  </si>
  <si>
    <t>Q01aA1</t>
  </si>
  <si>
    <t>Q01aA2</t>
  </si>
  <si>
    <t>Q01bM</t>
  </si>
  <si>
    <t>Q02aM</t>
  </si>
  <si>
    <t>Q02bA1</t>
  </si>
  <si>
    <t>Q02bA2</t>
  </si>
  <si>
    <t>Q02bA3</t>
  </si>
  <si>
    <t>Q03M1</t>
  </si>
  <si>
    <t>Q03A1</t>
  </si>
  <si>
    <t>Q03M2</t>
  </si>
  <si>
    <t>Q03A2</t>
  </si>
  <si>
    <t>Q03M3</t>
  </si>
  <si>
    <t>Q03A3</t>
  </si>
  <si>
    <t>Q03A4</t>
  </si>
  <si>
    <t>Q04aA1</t>
  </si>
  <si>
    <t>Q04aA2</t>
  </si>
  <si>
    <t>Q04bM</t>
  </si>
  <si>
    <t>Q04bA1</t>
  </si>
  <si>
    <t>Q04bA2</t>
  </si>
  <si>
    <t>Q04bA3</t>
  </si>
  <si>
    <t>Q05aM1</t>
  </si>
  <si>
    <t>Q05aM2</t>
  </si>
  <si>
    <t>Q05aA3</t>
  </si>
  <si>
    <t>Q05aA4</t>
  </si>
  <si>
    <t>Q05biB</t>
  </si>
  <si>
    <t>Q05biM</t>
  </si>
  <si>
    <t>Q5biA1</t>
  </si>
  <si>
    <t>Q5biA2</t>
  </si>
  <si>
    <t>Q5biiM</t>
  </si>
  <si>
    <t>Q5biiA</t>
  </si>
  <si>
    <t>Q06cM1</t>
  </si>
  <si>
    <t>Q06cA1</t>
  </si>
  <si>
    <t>Q06cM2</t>
  </si>
  <si>
    <t>Q06cA2</t>
  </si>
  <si>
    <t>Q07aB1</t>
  </si>
  <si>
    <t>Q07aB2</t>
  </si>
  <si>
    <t>Q07biM</t>
  </si>
  <si>
    <t>Q07biA</t>
  </si>
  <si>
    <t>Q7biiA</t>
  </si>
  <si>
    <t>Q7iiiM</t>
  </si>
  <si>
    <t>Q7iiiA</t>
  </si>
  <si>
    <t>Q07cM1</t>
  </si>
  <si>
    <t>Q07cA1</t>
  </si>
  <si>
    <t>Q07cA2</t>
  </si>
  <si>
    <t>Q07cM2</t>
  </si>
  <si>
    <t>Q07cA3</t>
  </si>
  <si>
    <t>Q07cA4</t>
  </si>
  <si>
    <t>Q08aM1</t>
  </si>
  <si>
    <t>Q08aA1</t>
  </si>
  <si>
    <t>Q08aM2</t>
  </si>
  <si>
    <t>Q08aA2</t>
  </si>
  <si>
    <t>Q08aM3</t>
  </si>
  <si>
    <t>Q08aA3</t>
  </si>
  <si>
    <t>Q08aB1</t>
  </si>
  <si>
    <t>Q08aB2</t>
  </si>
  <si>
    <t>Q08aM4</t>
  </si>
  <si>
    <t>Q08aM5</t>
  </si>
  <si>
    <t>Q08aA4</t>
  </si>
  <si>
    <t>Q08bA3</t>
  </si>
  <si>
    <t>Mechanics 1</t>
  </si>
  <si>
    <t>Momentum / Impulse</t>
  </si>
  <si>
    <t>Vertical motion / Equations of motion</t>
  </si>
  <si>
    <t>Tension in strings</t>
  </si>
  <si>
    <t>F=ma / Forces in lifts</t>
  </si>
  <si>
    <t>Moments</t>
  </si>
  <si>
    <t>Vectors</t>
  </si>
  <si>
    <t>Speed / Time Graphs</t>
  </si>
  <si>
    <t>Pulley Systems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</si>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</sst>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  <font>
      <sz val="10"/>
      <color rgb="FF323E4F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9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9" fontId="6" fillId="0" borderId="25" xfId="1" applyFont="1" applyBorder="1" applyAlignment="1">
      <alignment horizontal="right" vertical="center"/>
    </xf>
    <xf numFmtId="0" fontId="24" fillId="0" borderId="19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9" fontId="6" fillId="0" borderId="27" xfId="1" applyFont="1" applyBorder="1" applyAlignment="1">
      <alignment horizontal="right" vertical="center"/>
    </xf>
    <xf numFmtId="17" fontId="2" fillId="0" borderId="0" xfId="0" quotePrefix="1" applyNumberFormat="1" applyFont="1" applyAlignment="1">
      <alignment vertic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right" vertical="center"/>
    </xf>
    <xf numFmtId="9" fontId="6" fillId="0" borderId="29" xfId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9" fontId="6" fillId="0" borderId="30" xfId="1" applyFont="1" applyBorder="1" applyAlignment="1">
      <alignment horizontal="righ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17462</xdr:colOff>
      <xdr:row>1</xdr:row>
      <xdr:rowOff>171450</xdr:rowOff>
    </xdr:from>
    <xdr:to>
      <xdr:col>11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zoomScale="55" zoomScaleNormal="55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A3" sqref="A3:A77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27</v>
      </c>
      <c r="B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28</v>
      </c>
      <c r="B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29</v>
      </c>
      <c r="B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30</v>
      </c>
      <c r="B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18</v>
      </c>
      <c r="B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19</v>
      </c>
      <c r="B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31</v>
      </c>
      <c r="B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23</v>
      </c>
      <c r="B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24</v>
      </c>
      <c r="B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32</v>
      </c>
      <c r="B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25</v>
      </c>
      <c r="B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33</v>
      </c>
      <c r="B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34</v>
      </c>
      <c r="B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35</v>
      </c>
      <c r="B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36</v>
      </c>
      <c r="B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37</v>
      </c>
      <c r="B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38</v>
      </c>
      <c r="B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39</v>
      </c>
      <c r="B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40</v>
      </c>
      <c r="B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41</v>
      </c>
      <c r="B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26</v>
      </c>
      <c r="B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42</v>
      </c>
      <c r="B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43</v>
      </c>
      <c r="B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44</v>
      </c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45</v>
      </c>
      <c r="B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46</v>
      </c>
      <c r="B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47</v>
      </c>
      <c r="B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48</v>
      </c>
      <c r="B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20</v>
      </c>
      <c r="B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49</v>
      </c>
      <c r="B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21</v>
      </c>
      <c r="B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50</v>
      </c>
      <c r="B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51</v>
      </c>
      <c r="B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52</v>
      </c>
      <c r="B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53</v>
      </c>
      <c r="B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54</v>
      </c>
      <c r="B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55</v>
      </c>
      <c r="B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56</v>
      </c>
      <c r="B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57</v>
      </c>
      <c r="B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10</v>
      </c>
      <c r="B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11</v>
      </c>
      <c r="B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12</v>
      </c>
      <c r="B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13</v>
      </c>
      <c r="B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58</v>
      </c>
      <c r="B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59</v>
      </c>
      <c r="B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60</v>
      </c>
      <c r="B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61</v>
      </c>
      <c r="B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62</v>
      </c>
      <c r="B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63</v>
      </c>
      <c r="B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64</v>
      </c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65</v>
      </c>
      <c r="B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66</v>
      </c>
      <c r="B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67</v>
      </c>
      <c r="B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68</v>
      </c>
      <c r="B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69</v>
      </c>
      <c r="B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70</v>
      </c>
      <c r="B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71</v>
      </c>
      <c r="B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72</v>
      </c>
      <c r="B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73</v>
      </c>
      <c r="B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74</v>
      </c>
      <c r="B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75</v>
      </c>
      <c r="B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76</v>
      </c>
      <c r="B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77</v>
      </c>
      <c r="B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78</v>
      </c>
      <c r="B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79</v>
      </c>
      <c r="B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80</v>
      </c>
      <c r="B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81</v>
      </c>
      <c r="B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82</v>
      </c>
      <c r="B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83</v>
      </c>
      <c r="B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84</v>
      </c>
      <c r="B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85</v>
      </c>
      <c r="B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14</v>
      </c>
      <c r="B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15</v>
      </c>
      <c r="B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16</v>
      </c>
      <c r="B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86</v>
      </c>
      <c r="B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17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view="pageBreakPreview" zoomScale="55" zoomScaleNormal="100" zoomScaleSheetLayoutView="55" workbookViewId="0">
      <pane ySplit="4" topLeftCell="A5" activePane="bottomLeft" state="frozen"/>
      <selection pane="bottomLeft" activeCell="M33" sqref="M33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10.42578125" style="60" customWidth="1"/>
    <col min="7" max="7" width="3.85546875" style="10" customWidth="1"/>
    <col min="8" max="8" width="10.5703125" style="11" customWidth="1"/>
    <col min="9" max="9" width="41.7109375" style="11" customWidth="1"/>
    <col min="10" max="16384" width="9.140625" style="11"/>
  </cols>
  <sheetData>
    <row r="1" spans="1:15" ht="23.25" thickBot="1" x14ac:dyDescent="0.3">
      <c r="A1" s="46" t="s">
        <v>5</v>
      </c>
      <c r="B1" s="46"/>
      <c r="C1" s="17"/>
      <c r="D1" s="9">
        <v>1</v>
      </c>
    </row>
    <row r="2" spans="1:15" ht="27" customHeight="1" x14ac:dyDescent="0.25">
      <c r="B2" s="47">
        <f>VLOOKUP(D1, Names, 2, FALSE)</f>
        <v>0</v>
      </c>
      <c r="C2" s="47"/>
      <c r="D2" s="47"/>
      <c r="E2" s="47"/>
      <c r="F2" s="61"/>
      <c r="H2" s="40" t="s">
        <v>22</v>
      </c>
    </row>
    <row r="3" spans="1:15" ht="13.5" thickBot="1" x14ac:dyDescent="0.3">
      <c r="A3" s="48" t="s">
        <v>87</v>
      </c>
      <c r="B3" s="48"/>
      <c r="C3" s="48"/>
      <c r="D3" s="48"/>
      <c r="E3" s="48"/>
      <c r="F3" s="62"/>
      <c r="G3" s="5"/>
    </row>
    <row r="4" spans="1:15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62"/>
      <c r="G4" s="5"/>
      <c r="H4" s="14" t="s">
        <v>2</v>
      </c>
      <c r="I4" s="18" t="s">
        <v>1</v>
      </c>
      <c r="J4" s="19" t="s">
        <v>6</v>
      </c>
      <c r="K4" s="15" t="s">
        <v>3</v>
      </c>
      <c r="L4" s="20" t="s">
        <v>4</v>
      </c>
    </row>
    <row r="5" spans="1:15" s="29" customFormat="1" ht="17.25" customHeight="1" thickBot="1" x14ac:dyDescent="0.3">
      <c r="A5" s="41" t="s">
        <v>27</v>
      </c>
      <c r="B5" s="49" t="s">
        <v>88</v>
      </c>
      <c r="C5" s="27">
        <v>1</v>
      </c>
      <c r="D5" s="21">
        <f>HLOOKUP($D$1, noncalc, 3, FALSE)</f>
        <v>0</v>
      </c>
      <c r="E5" s="22">
        <f>D5/C5</f>
        <v>0</v>
      </c>
      <c r="F5" s="63"/>
      <c r="G5" s="28"/>
      <c r="H5" s="41" t="s">
        <v>10</v>
      </c>
      <c r="I5" s="49" t="s">
        <v>93</v>
      </c>
      <c r="J5" s="27">
        <v>1</v>
      </c>
      <c r="K5" s="21">
        <f>HLOOKUP($D$1, noncalc, 42, FALSE)</f>
        <v>0</v>
      </c>
      <c r="L5" s="22">
        <f>K5/J5</f>
        <v>0</v>
      </c>
      <c r="O5" s="16"/>
    </row>
    <row r="6" spans="1:15" s="29" customFormat="1" ht="17.25" customHeight="1" x14ac:dyDescent="0.25">
      <c r="A6" s="42" t="s">
        <v>28</v>
      </c>
      <c r="B6" s="50"/>
      <c r="C6" s="30">
        <v>1</v>
      </c>
      <c r="D6" s="23">
        <f>HLOOKUP($D$1, noncalc, 4, FALSE)</f>
        <v>0</v>
      </c>
      <c r="E6" s="24">
        <f t="shared" ref="E6:E43" si="0">D6/C6</f>
        <v>0</v>
      </c>
      <c r="F6" s="64" t="s">
        <v>96</v>
      </c>
      <c r="G6" s="28"/>
      <c r="H6" s="42" t="s">
        <v>11</v>
      </c>
      <c r="I6" s="50"/>
      <c r="J6" s="30">
        <v>1</v>
      </c>
      <c r="K6" s="23">
        <f>HLOOKUP($D$1, noncalc, 43, FALSE)</f>
        <v>0</v>
      </c>
      <c r="L6" s="24">
        <f t="shared" ref="L6:L41" si="1">K6/J6</f>
        <v>0</v>
      </c>
      <c r="M6" s="64" t="s">
        <v>96</v>
      </c>
      <c r="O6" s="16"/>
    </row>
    <row r="7" spans="1:15" s="29" customFormat="1" ht="17.25" customHeight="1" thickBot="1" x14ac:dyDescent="0.3">
      <c r="A7" s="42" t="s">
        <v>29</v>
      </c>
      <c r="B7" s="50"/>
      <c r="C7" s="30">
        <v>1</v>
      </c>
      <c r="D7" s="23">
        <f>HLOOKUP($D$1, noncalc, 5, FALSE)</f>
        <v>0</v>
      </c>
      <c r="E7" s="24">
        <f t="shared" si="0"/>
        <v>0</v>
      </c>
      <c r="F7" s="65">
        <f>SUM(D5:D10)</f>
        <v>0</v>
      </c>
      <c r="G7" s="28"/>
      <c r="H7" s="42" t="s">
        <v>12</v>
      </c>
      <c r="I7" s="50"/>
      <c r="J7" s="30">
        <v>1</v>
      </c>
      <c r="K7" s="23">
        <f>HLOOKUP($D$1, noncalc, 44, FALSE)</f>
        <v>0</v>
      </c>
      <c r="L7" s="24">
        <f t="shared" si="1"/>
        <v>0</v>
      </c>
      <c r="M7" s="65">
        <f>SUM(K5:K12)</f>
        <v>0</v>
      </c>
      <c r="O7" s="16"/>
    </row>
    <row r="8" spans="1:15" s="29" customFormat="1" ht="17.25" customHeight="1" x14ac:dyDescent="0.25">
      <c r="A8" s="42" t="s">
        <v>30</v>
      </c>
      <c r="B8" s="50"/>
      <c r="C8" s="30">
        <v>1</v>
      </c>
      <c r="D8" s="23">
        <f>HLOOKUP($D$1, noncalc, 6, FALSE)</f>
        <v>0</v>
      </c>
      <c r="E8" s="24">
        <f t="shared" si="0"/>
        <v>0</v>
      </c>
      <c r="F8" s="64" t="s">
        <v>4</v>
      </c>
      <c r="G8" s="28"/>
      <c r="H8" s="42" t="s">
        <v>13</v>
      </c>
      <c r="I8" s="50"/>
      <c r="J8" s="30">
        <v>1</v>
      </c>
      <c r="K8" s="23">
        <f>HLOOKUP($D$1, noncalc, 45, FALSE)</f>
        <v>0</v>
      </c>
      <c r="L8" s="24">
        <f t="shared" si="1"/>
        <v>0</v>
      </c>
      <c r="M8" s="64" t="s">
        <v>4</v>
      </c>
      <c r="O8" s="16"/>
    </row>
    <row r="9" spans="1:15" s="29" customFormat="1" ht="17.25" customHeight="1" thickBot="1" x14ac:dyDescent="0.3">
      <c r="A9" s="42" t="s">
        <v>18</v>
      </c>
      <c r="B9" s="50"/>
      <c r="C9" s="30">
        <v>1</v>
      </c>
      <c r="D9" s="23">
        <f>HLOOKUP($D$1, noncalc, 7, FALSE)</f>
        <v>0</v>
      </c>
      <c r="E9" s="24">
        <f t="shared" si="0"/>
        <v>0</v>
      </c>
      <c r="F9" s="66">
        <f>F7/SUM(C5:C10)</f>
        <v>0</v>
      </c>
      <c r="G9" s="28"/>
      <c r="H9" s="42" t="s">
        <v>58</v>
      </c>
      <c r="I9" s="50"/>
      <c r="J9" s="30">
        <v>1</v>
      </c>
      <c r="K9" s="23">
        <f>HLOOKUP($D$1, noncalc, 46, FALSE)</f>
        <v>0</v>
      </c>
      <c r="L9" s="24">
        <f t="shared" si="1"/>
        <v>0</v>
      </c>
      <c r="M9" s="66">
        <f>M7/SUM(J5:J12)</f>
        <v>0</v>
      </c>
      <c r="O9" s="16"/>
    </row>
    <row r="10" spans="1:15" s="29" customFormat="1" ht="17.25" customHeight="1" thickBot="1" x14ac:dyDescent="0.3">
      <c r="A10" s="43" t="s">
        <v>19</v>
      </c>
      <c r="B10" s="51"/>
      <c r="C10" s="31">
        <v>1</v>
      </c>
      <c r="D10" s="25">
        <f>HLOOKUP($D$1, noncalc, 8, FALSE)</f>
        <v>0</v>
      </c>
      <c r="E10" s="26">
        <f t="shared" si="0"/>
        <v>0</v>
      </c>
      <c r="F10" s="63"/>
      <c r="G10" s="28"/>
      <c r="H10" s="42" t="s">
        <v>59</v>
      </c>
      <c r="I10" s="50"/>
      <c r="J10" s="30">
        <v>1</v>
      </c>
      <c r="K10" s="23">
        <f>HLOOKUP($D$1, noncalc, 47, FALSE)</f>
        <v>0</v>
      </c>
      <c r="L10" s="24">
        <f t="shared" si="1"/>
        <v>0</v>
      </c>
      <c r="O10" s="16"/>
    </row>
    <row r="11" spans="1:15" s="29" customFormat="1" ht="17.25" customHeight="1" thickBot="1" x14ac:dyDescent="0.3">
      <c r="A11" s="41" t="s">
        <v>31</v>
      </c>
      <c r="B11" s="49" t="s">
        <v>89</v>
      </c>
      <c r="C11" s="27">
        <v>1</v>
      </c>
      <c r="D11" s="21">
        <f>HLOOKUP($D$1, noncalc, 9, FALSE)</f>
        <v>0</v>
      </c>
      <c r="E11" s="22">
        <f t="shared" si="0"/>
        <v>0</v>
      </c>
      <c r="F11" s="63"/>
      <c r="G11" s="28"/>
      <c r="H11" s="42" t="s">
        <v>60</v>
      </c>
      <c r="I11" s="50"/>
      <c r="J11" s="30">
        <v>1</v>
      </c>
      <c r="K11" s="23">
        <f>HLOOKUP($D$1, noncalc, 48, FALSE)</f>
        <v>0</v>
      </c>
      <c r="L11" s="24">
        <f t="shared" si="1"/>
        <v>0</v>
      </c>
      <c r="O11" s="16"/>
    </row>
    <row r="12" spans="1:15" s="29" customFormat="1" ht="17.25" customHeight="1" thickBot="1" x14ac:dyDescent="0.3">
      <c r="A12" s="42" t="s">
        <v>23</v>
      </c>
      <c r="B12" s="50"/>
      <c r="C12" s="30">
        <v>1</v>
      </c>
      <c r="D12" s="23">
        <f>HLOOKUP($D$1, noncalc, 10, FALSE)</f>
        <v>0</v>
      </c>
      <c r="E12" s="24">
        <f t="shared" si="0"/>
        <v>0</v>
      </c>
      <c r="F12" s="64" t="s">
        <v>96</v>
      </c>
      <c r="G12" s="28"/>
      <c r="H12" s="43" t="s">
        <v>61</v>
      </c>
      <c r="I12" s="51"/>
      <c r="J12" s="31">
        <v>1</v>
      </c>
      <c r="K12" s="25">
        <f>HLOOKUP($D$1, noncalc, 49, FALSE)</f>
        <v>0</v>
      </c>
      <c r="L12" s="26">
        <f t="shared" si="1"/>
        <v>0</v>
      </c>
      <c r="N12" s="45"/>
      <c r="O12" s="16"/>
    </row>
    <row r="13" spans="1:15" s="29" customFormat="1" ht="17.25" customHeight="1" thickBot="1" x14ac:dyDescent="0.3">
      <c r="A13" s="42" t="s">
        <v>24</v>
      </c>
      <c r="B13" s="50"/>
      <c r="C13" s="30">
        <v>1</v>
      </c>
      <c r="D13" s="23">
        <f>HLOOKUP($D$1, noncalc, 11, FALSE)</f>
        <v>0</v>
      </c>
      <c r="E13" s="24">
        <f t="shared" si="0"/>
        <v>0</v>
      </c>
      <c r="F13" s="65">
        <f>SUM(D11:D17)</f>
        <v>0</v>
      </c>
      <c r="G13" s="28"/>
      <c r="H13" s="41" t="s">
        <v>62</v>
      </c>
      <c r="I13" s="49" t="s">
        <v>94</v>
      </c>
      <c r="J13" s="27">
        <v>1</v>
      </c>
      <c r="K13" s="21">
        <f>HLOOKUP($D$1, noncalc, 50, FALSE)</f>
        <v>0</v>
      </c>
      <c r="L13" s="22">
        <f t="shared" si="1"/>
        <v>0</v>
      </c>
      <c r="N13" s="45"/>
      <c r="O13" s="16"/>
    </row>
    <row r="14" spans="1:15" s="29" customFormat="1" ht="17.25" customHeight="1" x14ac:dyDescent="0.25">
      <c r="A14" s="42" t="s">
        <v>32</v>
      </c>
      <c r="B14" s="50"/>
      <c r="C14" s="30">
        <v>1</v>
      </c>
      <c r="D14" s="23">
        <f>HLOOKUP($D$1, noncalc, 12, FALSE)</f>
        <v>0</v>
      </c>
      <c r="E14" s="24">
        <f t="shared" si="0"/>
        <v>0</v>
      </c>
      <c r="F14" s="64" t="s">
        <v>4</v>
      </c>
      <c r="G14" s="28"/>
      <c r="H14" s="42" t="s">
        <v>63</v>
      </c>
      <c r="I14" s="50"/>
      <c r="J14" s="30">
        <v>1</v>
      </c>
      <c r="K14" s="23">
        <f>HLOOKUP($D$1, noncalc, 51, FALSE)</f>
        <v>0</v>
      </c>
      <c r="L14" s="24">
        <f t="shared" si="1"/>
        <v>0</v>
      </c>
      <c r="N14" s="45"/>
      <c r="O14" s="16"/>
    </row>
    <row r="15" spans="1:15" s="29" customFormat="1" ht="17.25" customHeight="1" thickBot="1" x14ac:dyDescent="0.3">
      <c r="A15" s="42" t="s">
        <v>25</v>
      </c>
      <c r="B15" s="50"/>
      <c r="C15" s="30">
        <v>1</v>
      </c>
      <c r="D15" s="23">
        <f>HLOOKUP($D$1, noncalc, 13, FALSE)</f>
        <v>0</v>
      </c>
      <c r="E15" s="24">
        <f t="shared" si="0"/>
        <v>0</v>
      </c>
      <c r="F15" s="66">
        <f>F13/SUM(C11:C17)</f>
        <v>0</v>
      </c>
      <c r="G15" s="28"/>
      <c r="H15" s="42" t="s">
        <v>64</v>
      </c>
      <c r="I15" s="50"/>
      <c r="J15" s="30">
        <v>1</v>
      </c>
      <c r="K15" s="23">
        <f>HLOOKUP($D$1, noncalc, 52, FALSE)</f>
        <v>0</v>
      </c>
      <c r="L15" s="24">
        <f t="shared" si="1"/>
        <v>0</v>
      </c>
      <c r="N15" s="45"/>
      <c r="O15" s="16"/>
    </row>
    <row r="16" spans="1:15" s="29" customFormat="1" ht="17.25" customHeight="1" x14ac:dyDescent="0.25">
      <c r="A16" s="42" t="s">
        <v>33</v>
      </c>
      <c r="B16" s="50"/>
      <c r="C16" s="30">
        <v>1</v>
      </c>
      <c r="D16" s="23">
        <f>HLOOKUP($D$1, noncalc, 14, FALSE)</f>
        <v>0</v>
      </c>
      <c r="E16" s="24">
        <f t="shared" si="0"/>
        <v>0</v>
      </c>
      <c r="F16" s="63"/>
      <c r="G16" s="28"/>
      <c r="H16" s="42" t="s">
        <v>65</v>
      </c>
      <c r="I16" s="50"/>
      <c r="J16" s="30">
        <v>1</v>
      </c>
      <c r="K16" s="23">
        <f>HLOOKUP($D$1, noncalc, 53, FALSE)</f>
        <v>0</v>
      </c>
      <c r="L16" s="24">
        <f t="shared" si="1"/>
        <v>0</v>
      </c>
      <c r="M16" s="64" t="s">
        <v>96</v>
      </c>
      <c r="N16" s="45"/>
      <c r="O16" s="16"/>
    </row>
    <row r="17" spans="1:15" s="29" customFormat="1" ht="17.25" customHeight="1" thickBot="1" x14ac:dyDescent="0.3">
      <c r="A17" s="44" t="s">
        <v>34</v>
      </c>
      <c r="B17" s="55"/>
      <c r="C17" s="37">
        <v>1</v>
      </c>
      <c r="D17" s="38">
        <f>HLOOKUP($D$1, noncalc, 15, FALSE)</f>
        <v>0</v>
      </c>
      <c r="E17" s="39">
        <f t="shared" si="0"/>
        <v>0</v>
      </c>
      <c r="F17" s="63"/>
      <c r="G17" s="28"/>
      <c r="H17" s="42" t="s">
        <v>66</v>
      </c>
      <c r="I17" s="50"/>
      <c r="J17" s="30">
        <v>1</v>
      </c>
      <c r="K17" s="23">
        <f>HLOOKUP($D$1, noncalc, 54, FALSE)</f>
        <v>0</v>
      </c>
      <c r="L17" s="24">
        <f t="shared" si="1"/>
        <v>0</v>
      </c>
      <c r="M17" s="65">
        <f>SUM(K13:K25)</f>
        <v>0</v>
      </c>
      <c r="N17" s="45"/>
      <c r="O17" s="16"/>
    </row>
    <row r="18" spans="1:15" s="29" customFormat="1" ht="17.25" customHeight="1" thickBot="1" x14ac:dyDescent="0.3">
      <c r="A18" s="41" t="s">
        <v>35</v>
      </c>
      <c r="B18" s="56" t="s">
        <v>90</v>
      </c>
      <c r="C18" s="27">
        <v>1</v>
      </c>
      <c r="D18" s="21">
        <f>HLOOKUP($D$1, noncalc, 16, FALSE)</f>
        <v>0</v>
      </c>
      <c r="E18" s="22">
        <f t="shared" si="0"/>
        <v>0</v>
      </c>
      <c r="F18" s="63"/>
      <c r="G18" s="28"/>
      <c r="H18" s="42" t="s">
        <v>67</v>
      </c>
      <c r="I18" s="50"/>
      <c r="J18" s="30">
        <v>1</v>
      </c>
      <c r="K18" s="23">
        <f>HLOOKUP($D$1, noncalc, 55, FALSE)</f>
        <v>0</v>
      </c>
      <c r="L18" s="24">
        <f t="shared" si="1"/>
        <v>0</v>
      </c>
      <c r="M18" s="64" t="s">
        <v>4</v>
      </c>
      <c r="N18" s="45"/>
      <c r="O18" s="16"/>
    </row>
    <row r="19" spans="1:15" s="29" customFormat="1" ht="17.25" customHeight="1" thickBot="1" x14ac:dyDescent="0.3">
      <c r="A19" s="42" t="s">
        <v>36</v>
      </c>
      <c r="B19" s="57"/>
      <c r="C19" s="30">
        <v>1</v>
      </c>
      <c r="D19" s="23">
        <f>HLOOKUP($D$1, noncalc, 17, FALSE)</f>
        <v>0</v>
      </c>
      <c r="E19" s="24">
        <f t="shared" si="0"/>
        <v>0</v>
      </c>
      <c r="F19" s="64" t="s">
        <v>96</v>
      </c>
      <c r="G19" s="28"/>
      <c r="H19" s="42" t="s">
        <v>68</v>
      </c>
      <c r="I19" s="50"/>
      <c r="J19" s="30">
        <v>1</v>
      </c>
      <c r="K19" s="23">
        <f>HLOOKUP($D$1, noncalc, 56, FALSE)</f>
        <v>0</v>
      </c>
      <c r="L19" s="24">
        <f t="shared" si="1"/>
        <v>0</v>
      </c>
      <c r="M19" s="66">
        <f>M17/SUM(J13:J25)</f>
        <v>0</v>
      </c>
      <c r="N19" s="45"/>
      <c r="O19" s="16"/>
    </row>
    <row r="20" spans="1:15" s="29" customFormat="1" ht="17.25" customHeight="1" thickBot="1" x14ac:dyDescent="0.3">
      <c r="A20" s="42" t="s">
        <v>37</v>
      </c>
      <c r="B20" s="57"/>
      <c r="C20" s="30">
        <v>1</v>
      </c>
      <c r="D20" s="23">
        <f>HLOOKUP($D$1, noncalc, 18, FALSE)</f>
        <v>0</v>
      </c>
      <c r="E20" s="24">
        <f t="shared" si="0"/>
        <v>0</v>
      </c>
      <c r="F20" s="65">
        <f>SUM(D18:D24)</f>
        <v>0</v>
      </c>
      <c r="G20" s="28"/>
      <c r="H20" s="42" t="s">
        <v>69</v>
      </c>
      <c r="I20" s="50"/>
      <c r="J20" s="30">
        <v>1</v>
      </c>
      <c r="K20" s="23">
        <f>HLOOKUP($D$1, noncalc, 57, FALSE)</f>
        <v>0</v>
      </c>
      <c r="L20" s="24">
        <f t="shared" si="1"/>
        <v>0</v>
      </c>
      <c r="O20" s="16"/>
    </row>
    <row r="21" spans="1:15" s="29" customFormat="1" ht="17.25" customHeight="1" x14ac:dyDescent="0.25">
      <c r="A21" s="42" t="s">
        <v>38</v>
      </c>
      <c r="B21" s="57"/>
      <c r="C21" s="30">
        <v>1</v>
      </c>
      <c r="D21" s="23">
        <f>HLOOKUP($D$1, noncalc, 19, FALSE)</f>
        <v>0</v>
      </c>
      <c r="E21" s="24">
        <f t="shared" si="0"/>
        <v>0</v>
      </c>
      <c r="F21" s="64" t="s">
        <v>4</v>
      </c>
      <c r="G21" s="28"/>
      <c r="H21" s="42" t="s">
        <v>70</v>
      </c>
      <c r="I21" s="50"/>
      <c r="J21" s="30">
        <v>1</v>
      </c>
      <c r="K21" s="23">
        <f>HLOOKUP($D$1, noncalc, 58, FALSE)</f>
        <v>0</v>
      </c>
      <c r="L21" s="24">
        <f t="shared" si="1"/>
        <v>0</v>
      </c>
      <c r="O21" s="16"/>
    </row>
    <row r="22" spans="1:15" s="29" customFormat="1" ht="17.25" customHeight="1" thickBot="1" x14ac:dyDescent="0.3">
      <c r="A22" s="42" t="s">
        <v>39</v>
      </c>
      <c r="B22" s="57"/>
      <c r="C22" s="30">
        <v>1</v>
      </c>
      <c r="D22" s="23">
        <f>HLOOKUP($D$1, noncalc, 20, FALSE)</f>
        <v>0</v>
      </c>
      <c r="E22" s="24">
        <f t="shared" si="0"/>
        <v>0</v>
      </c>
      <c r="F22" s="66">
        <f>F20/SUM(C18:C24)</f>
        <v>0</v>
      </c>
      <c r="G22" s="28"/>
      <c r="H22" s="42" t="s">
        <v>71</v>
      </c>
      <c r="I22" s="50"/>
      <c r="J22" s="30">
        <v>1</v>
      </c>
      <c r="K22" s="23">
        <f>HLOOKUP($D$1, noncalc, 59, FALSE)</f>
        <v>0</v>
      </c>
      <c r="L22" s="24">
        <f t="shared" si="1"/>
        <v>0</v>
      </c>
      <c r="O22" s="16"/>
    </row>
    <row r="23" spans="1:15" s="29" customFormat="1" ht="17.25" customHeight="1" x14ac:dyDescent="0.25">
      <c r="A23" s="42" t="s">
        <v>40</v>
      </c>
      <c r="B23" s="57"/>
      <c r="C23" s="30">
        <v>1</v>
      </c>
      <c r="D23" s="23">
        <f>HLOOKUP($D$1, noncalc, 21, FALSE)</f>
        <v>0</v>
      </c>
      <c r="E23" s="24">
        <f t="shared" si="0"/>
        <v>0</v>
      </c>
      <c r="F23" s="63"/>
      <c r="G23" s="28"/>
      <c r="H23" s="42" t="s">
        <v>72</v>
      </c>
      <c r="I23" s="50"/>
      <c r="J23" s="30">
        <v>1</v>
      </c>
      <c r="K23" s="23">
        <f>HLOOKUP($D$1, noncalc, 60, FALSE)</f>
        <v>0</v>
      </c>
      <c r="L23" s="24">
        <f t="shared" si="1"/>
        <v>0</v>
      </c>
      <c r="O23" s="16"/>
    </row>
    <row r="24" spans="1:15" s="29" customFormat="1" ht="17.25" customHeight="1" thickBot="1" x14ac:dyDescent="0.3">
      <c r="A24" s="43" t="s">
        <v>41</v>
      </c>
      <c r="B24" s="58"/>
      <c r="C24" s="31">
        <v>1</v>
      </c>
      <c r="D24" s="25">
        <f>HLOOKUP($D$1, noncalc, 22, FALSE)</f>
        <v>0</v>
      </c>
      <c r="E24" s="26">
        <f t="shared" si="0"/>
        <v>0</v>
      </c>
      <c r="F24" s="63"/>
      <c r="G24" s="28"/>
      <c r="H24" s="42" t="s">
        <v>73</v>
      </c>
      <c r="I24" s="50"/>
      <c r="J24" s="30">
        <v>1</v>
      </c>
      <c r="K24" s="23">
        <f>HLOOKUP($D$1, noncalc, 61, FALSE)</f>
        <v>0</v>
      </c>
      <c r="L24" s="24">
        <f t="shared" si="1"/>
        <v>0</v>
      </c>
      <c r="O24" s="16"/>
    </row>
    <row r="25" spans="1:15" s="29" customFormat="1" ht="17.25" customHeight="1" thickBot="1" x14ac:dyDescent="0.3">
      <c r="A25" s="41" t="s">
        <v>26</v>
      </c>
      <c r="B25" s="49" t="s">
        <v>91</v>
      </c>
      <c r="C25" s="27">
        <v>1</v>
      </c>
      <c r="D25" s="21">
        <f>HLOOKUP($D$1, noncalc, 23, FALSE)</f>
        <v>0</v>
      </c>
      <c r="E25" s="22">
        <f t="shared" si="0"/>
        <v>0</v>
      </c>
      <c r="F25" s="63"/>
      <c r="G25" s="28"/>
      <c r="H25" s="44" t="s">
        <v>74</v>
      </c>
      <c r="I25" s="55"/>
      <c r="J25" s="37">
        <v>1</v>
      </c>
      <c r="K25" s="38">
        <f>HLOOKUP($D$1, noncalc, 62, FALSE)</f>
        <v>0</v>
      </c>
      <c r="L25" s="39">
        <f t="shared" si="1"/>
        <v>0</v>
      </c>
      <c r="O25" s="16"/>
    </row>
    <row r="26" spans="1:15" s="29" customFormat="1" ht="17.25" customHeight="1" x14ac:dyDescent="0.25">
      <c r="A26" s="42" t="s">
        <v>42</v>
      </c>
      <c r="B26" s="50"/>
      <c r="C26" s="30">
        <v>1</v>
      </c>
      <c r="D26" s="23">
        <f>HLOOKUP($D$1, noncalc, 24, FALSE)</f>
        <v>0</v>
      </c>
      <c r="E26" s="24">
        <f t="shared" si="0"/>
        <v>0</v>
      </c>
      <c r="F26" s="64" t="s">
        <v>96</v>
      </c>
      <c r="G26" s="28"/>
      <c r="H26" s="41" t="s">
        <v>75</v>
      </c>
      <c r="I26" s="52" t="s">
        <v>95</v>
      </c>
      <c r="J26" s="27">
        <v>1</v>
      </c>
      <c r="K26" s="21">
        <f>HLOOKUP($D$1, noncalc, 63, FALSE)</f>
        <v>0</v>
      </c>
      <c r="L26" s="22">
        <f t="shared" si="1"/>
        <v>0</v>
      </c>
      <c r="O26" s="16"/>
    </row>
    <row r="27" spans="1:15" s="29" customFormat="1" ht="17.25" customHeight="1" thickBot="1" x14ac:dyDescent="0.3">
      <c r="A27" s="42" t="s">
        <v>43</v>
      </c>
      <c r="B27" s="50"/>
      <c r="C27" s="30">
        <v>1</v>
      </c>
      <c r="D27" s="23">
        <f>HLOOKUP($D$1, noncalc, 25, FALSE)</f>
        <v>0</v>
      </c>
      <c r="E27" s="24">
        <f t="shared" si="0"/>
        <v>0</v>
      </c>
      <c r="F27" s="65">
        <f>SUM(D25:D31)</f>
        <v>0</v>
      </c>
      <c r="G27" s="28"/>
      <c r="H27" s="42" t="s">
        <v>76</v>
      </c>
      <c r="I27" s="53"/>
      <c r="J27" s="30">
        <v>1</v>
      </c>
      <c r="K27" s="23">
        <f>HLOOKUP($D$1, noncalc, 64, FALSE)</f>
        <v>0</v>
      </c>
      <c r="L27" s="24">
        <f t="shared" si="1"/>
        <v>0</v>
      </c>
      <c r="O27" s="16"/>
    </row>
    <row r="28" spans="1:15" s="29" customFormat="1" ht="17.25" customHeight="1" thickBot="1" x14ac:dyDescent="0.3">
      <c r="A28" s="42" t="s">
        <v>44</v>
      </c>
      <c r="B28" s="50"/>
      <c r="C28" s="30">
        <v>1</v>
      </c>
      <c r="D28" s="23">
        <f>HLOOKUP($D$1, noncalc, 26, FALSE)</f>
        <v>0</v>
      </c>
      <c r="E28" s="24">
        <f t="shared" si="0"/>
        <v>0</v>
      </c>
      <c r="F28" s="64" t="s">
        <v>4</v>
      </c>
      <c r="G28" s="28"/>
      <c r="H28" s="42" t="s">
        <v>77</v>
      </c>
      <c r="I28" s="53"/>
      <c r="J28" s="30">
        <v>1</v>
      </c>
      <c r="K28" s="23">
        <f>HLOOKUP($D$1, noncalc, 65, FALSE)</f>
        <v>0</v>
      </c>
      <c r="L28" s="24">
        <f t="shared" si="1"/>
        <v>0</v>
      </c>
      <c r="O28" s="16"/>
    </row>
    <row r="29" spans="1:15" s="29" customFormat="1" ht="17.25" customHeight="1" thickBot="1" x14ac:dyDescent="0.3">
      <c r="A29" s="42" t="s">
        <v>45</v>
      </c>
      <c r="B29" s="50"/>
      <c r="C29" s="30">
        <v>1</v>
      </c>
      <c r="D29" s="23">
        <f>HLOOKUP($D$1, noncalc, 27, FALSE)</f>
        <v>0</v>
      </c>
      <c r="E29" s="24">
        <f t="shared" si="0"/>
        <v>0</v>
      </c>
      <c r="F29" s="66">
        <f>F27/SUM(C25:C31)</f>
        <v>0</v>
      </c>
      <c r="G29" s="28"/>
      <c r="H29" s="42" t="s">
        <v>78</v>
      </c>
      <c r="I29" s="53"/>
      <c r="J29" s="30">
        <v>1</v>
      </c>
      <c r="K29" s="23">
        <f>HLOOKUP($D$1, noncalc, 66, FALSE)</f>
        <v>0</v>
      </c>
      <c r="L29" s="24">
        <f t="shared" si="1"/>
        <v>0</v>
      </c>
      <c r="M29" s="64" t="s">
        <v>96</v>
      </c>
      <c r="O29" s="16"/>
    </row>
    <row r="30" spans="1:15" s="29" customFormat="1" ht="17.25" customHeight="1" thickBot="1" x14ac:dyDescent="0.3">
      <c r="A30" s="42" t="s">
        <v>46</v>
      </c>
      <c r="B30" s="50"/>
      <c r="C30" s="30">
        <v>1</v>
      </c>
      <c r="D30" s="23">
        <f>HLOOKUP($D$1, noncalc, 28, FALSE)</f>
        <v>0</v>
      </c>
      <c r="E30" s="24">
        <f t="shared" si="0"/>
        <v>0</v>
      </c>
      <c r="F30" s="63"/>
      <c r="G30" s="28"/>
      <c r="H30" s="42" t="s">
        <v>79</v>
      </c>
      <c r="I30" s="53"/>
      <c r="J30" s="30">
        <v>1</v>
      </c>
      <c r="K30" s="23">
        <f>HLOOKUP($D$1, noncalc, 67, FALSE)</f>
        <v>0</v>
      </c>
      <c r="L30" s="24">
        <f t="shared" si="1"/>
        <v>0</v>
      </c>
      <c r="M30" s="65">
        <f>SUM(K26:K40)</f>
        <v>0</v>
      </c>
      <c r="O30" s="16"/>
    </row>
    <row r="31" spans="1:15" s="29" customFormat="1" ht="17.25" customHeight="1" thickBot="1" x14ac:dyDescent="0.3">
      <c r="A31" s="43" t="s">
        <v>47</v>
      </c>
      <c r="B31" s="51"/>
      <c r="C31" s="31">
        <v>1</v>
      </c>
      <c r="D31" s="25">
        <f>HLOOKUP($D$1, noncalc, 29, FALSE)</f>
        <v>0</v>
      </c>
      <c r="E31" s="26">
        <f t="shared" si="0"/>
        <v>0</v>
      </c>
      <c r="F31" s="63"/>
      <c r="G31" s="28"/>
      <c r="H31" s="42" t="s">
        <v>80</v>
      </c>
      <c r="I31" s="53"/>
      <c r="J31" s="30">
        <v>1</v>
      </c>
      <c r="K31" s="23">
        <f>HLOOKUP($D$1, noncalc, 68, FALSE)</f>
        <v>0</v>
      </c>
      <c r="L31" s="24">
        <f t="shared" si="1"/>
        <v>0</v>
      </c>
      <c r="M31" s="64" t="s">
        <v>4</v>
      </c>
      <c r="O31" s="16"/>
    </row>
    <row r="32" spans="1:15" s="29" customFormat="1" ht="17.25" customHeight="1" thickBot="1" x14ac:dyDescent="0.3">
      <c r="A32" s="41" t="s">
        <v>48</v>
      </c>
      <c r="B32" s="49" t="s">
        <v>92</v>
      </c>
      <c r="C32" s="27">
        <v>1</v>
      </c>
      <c r="D32" s="21">
        <f>HLOOKUP($D$1, noncalc, 30, FALSE)</f>
        <v>0</v>
      </c>
      <c r="E32" s="22">
        <f t="shared" si="0"/>
        <v>0</v>
      </c>
      <c r="F32" s="63"/>
      <c r="G32" s="28"/>
      <c r="H32" s="42" t="s">
        <v>81</v>
      </c>
      <c r="I32" s="53"/>
      <c r="J32" s="30">
        <v>1</v>
      </c>
      <c r="K32" s="23">
        <f>HLOOKUP($D$1, noncalc, 69, FALSE)</f>
        <v>0</v>
      </c>
      <c r="L32" s="24">
        <f t="shared" si="1"/>
        <v>0</v>
      </c>
      <c r="M32" s="66">
        <f>M30/SUM(J26:J40)</f>
        <v>0</v>
      </c>
      <c r="O32" s="16"/>
    </row>
    <row r="33" spans="1:15" s="29" customFormat="1" ht="17.25" customHeight="1" x14ac:dyDescent="0.25">
      <c r="A33" s="42" t="s">
        <v>20</v>
      </c>
      <c r="B33" s="50"/>
      <c r="C33" s="30">
        <v>1</v>
      </c>
      <c r="D33" s="23">
        <f>HLOOKUP($D$1, noncalc, 31, FALSE)</f>
        <v>0</v>
      </c>
      <c r="E33" s="24">
        <f t="shared" si="0"/>
        <v>0</v>
      </c>
      <c r="F33" s="63"/>
      <c r="G33" s="28"/>
      <c r="H33" s="42" t="s">
        <v>82</v>
      </c>
      <c r="I33" s="53"/>
      <c r="J33" s="30">
        <v>1</v>
      </c>
      <c r="K33" s="23">
        <f>HLOOKUP($D$1, noncalc, 70, FALSE)</f>
        <v>0</v>
      </c>
      <c r="L33" s="24">
        <f t="shared" si="1"/>
        <v>0</v>
      </c>
      <c r="O33" s="16"/>
    </row>
    <row r="34" spans="1:15" s="29" customFormat="1" ht="17.25" customHeight="1" thickBot="1" x14ac:dyDescent="0.3">
      <c r="A34" s="42" t="s">
        <v>49</v>
      </c>
      <c r="B34" s="50"/>
      <c r="C34" s="30">
        <v>1</v>
      </c>
      <c r="D34" s="23">
        <f>HLOOKUP($D$1, noncalc, 32, FALSE)</f>
        <v>0</v>
      </c>
      <c r="E34" s="24">
        <f t="shared" si="0"/>
        <v>0</v>
      </c>
      <c r="F34" s="63"/>
      <c r="G34" s="28"/>
      <c r="H34" s="42" t="s">
        <v>83</v>
      </c>
      <c r="I34" s="53"/>
      <c r="J34" s="30">
        <v>1</v>
      </c>
      <c r="K34" s="23">
        <f>HLOOKUP($D$1, noncalc, 71, FALSE)</f>
        <v>0</v>
      </c>
      <c r="L34" s="24">
        <f t="shared" si="1"/>
        <v>0</v>
      </c>
      <c r="O34" s="16"/>
    </row>
    <row r="35" spans="1:15" s="29" customFormat="1" ht="17.25" customHeight="1" x14ac:dyDescent="0.25">
      <c r="A35" s="42" t="s">
        <v>21</v>
      </c>
      <c r="B35" s="50"/>
      <c r="C35" s="30">
        <v>1</v>
      </c>
      <c r="D35" s="23">
        <f>HLOOKUP($D$1, noncalc, 33, FALSE)</f>
        <v>0</v>
      </c>
      <c r="E35" s="24">
        <f t="shared" si="0"/>
        <v>0</v>
      </c>
      <c r="F35" s="64" t="s">
        <v>96</v>
      </c>
      <c r="G35" s="28"/>
      <c r="H35" s="42" t="s">
        <v>84</v>
      </c>
      <c r="I35" s="53"/>
      <c r="J35" s="30">
        <v>1</v>
      </c>
      <c r="K35" s="23">
        <f>HLOOKUP($D$1, noncalc, 72, FALSE)</f>
        <v>0</v>
      </c>
      <c r="L35" s="24">
        <f t="shared" si="1"/>
        <v>0</v>
      </c>
      <c r="O35" s="16"/>
    </row>
    <row r="36" spans="1:15" s="29" customFormat="1" ht="17.25" customHeight="1" thickBot="1" x14ac:dyDescent="0.3">
      <c r="A36" s="42" t="s">
        <v>50</v>
      </c>
      <c r="B36" s="50"/>
      <c r="C36" s="30">
        <v>1</v>
      </c>
      <c r="D36" s="23">
        <f>HLOOKUP($D$1, noncalc, 34, FALSE)</f>
        <v>0</v>
      </c>
      <c r="E36" s="24">
        <f t="shared" si="0"/>
        <v>0</v>
      </c>
      <c r="F36" s="65">
        <f>SUM(D32:D43)</f>
        <v>0</v>
      </c>
      <c r="G36" s="28"/>
      <c r="H36" s="42" t="s">
        <v>85</v>
      </c>
      <c r="I36" s="53"/>
      <c r="J36" s="30">
        <v>1</v>
      </c>
      <c r="K36" s="23">
        <f>HLOOKUP($D$1, noncalc, 73, FALSE)</f>
        <v>0</v>
      </c>
      <c r="L36" s="24">
        <f t="shared" si="1"/>
        <v>0</v>
      </c>
      <c r="O36" s="16"/>
    </row>
    <row r="37" spans="1:15" s="29" customFormat="1" ht="17.25" customHeight="1" x14ac:dyDescent="0.25">
      <c r="A37" s="42" t="s">
        <v>51</v>
      </c>
      <c r="B37" s="50"/>
      <c r="C37" s="30">
        <v>1</v>
      </c>
      <c r="D37" s="23">
        <f>HLOOKUP($D$1, noncalc, 35, FALSE)</f>
        <v>0</v>
      </c>
      <c r="E37" s="24">
        <f t="shared" si="0"/>
        <v>0</v>
      </c>
      <c r="F37" s="64" t="s">
        <v>4</v>
      </c>
      <c r="G37" s="28"/>
      <c r="H37" s="42" t="s">
        <v>14</v>
      </c>
      <c r="I37" s="53"/>
      <c r="J37" s="30">
        <v>1</v>
      </c>
      <c r="K37" s="23">
        <f>HLOOKUP($D$1, noncalc, 74, FALSE)</f>
        <v>0</v>
      </c>
      <c r="L37" s="24">
        <f t="shared" si="1"/>
        <v>0</v>
      </c>
      <c r="O37" s="16"/>
    </row>
    <row r="38" spans="1:15" s="29" customFormat="1" ht="17.25" customHeight="1" thickBot="1" x14ac:dyDescent="0.3">
      <c r="A38" s="42" t="s">
        <v>52</v>
      </c>
      <c r="B38" s="50"/>
      <c r="C38" s="30">
        <v>1</v>
      </c>
      <c r="D38" s="23">
        <f>HLOOKUP($D$1, noncalc, 36, FALSE)</f>
        <v>0</v>
      </c>
      <c r="E38" s="24">
        <f t="shared" si="0"/>
        <v>0</v>
      </c>
      <c r="F38" s="66">
        <f>F36/SUM(C32:C43)</f>
        <v>0</v>
      </c>
      <c r="G38" s="28"/>
      <c r="H38" s="42" t="s">
        <v>15</v>
      </c>
      <c r="I38" s="53"/>
      <c r="J38" s="30">
        <v>1</v>
      </c>
      <c r="K38" s="23">
        <f>HLOOKUP($D$1, noncalc, 75, FALSE)</f>
        <v>0</v>
      </c>
      <c r="L38" s="24">
        <f t="shared" si="1"/>
        <v>0</v>
      </c>
      <c r="O38" s="16"/>
    </row>
    <row r="39" spans="1:15" s="29" customFormat="1" ht="17.25" customHeight="1" x14ac:dyDescent="0.25">
      <c r="A39" s="42" t="s">
        <v>53</v>
      </c>
      <c r="B39" s="50"/>
      <c r="C39" s="30">
        <v>1</v>
      </c>
      <c r="D39" s="23">
        <f>HLOOKUP($D$1, noncalc, 37, FALSE)</f>
        <v>0</v>
      </c>
      <c r="E39" s="24">
        <f t="shared" si="0"/>
        <v>0</v>
      </c>
      <c r="F39" s="63"/>
      <c r="G39" s="28"/>
      <c r="H39" s="42" t="s">
        <v>16</v>
      </c>
      <c r="I39" s="53"/>
      <c r="J39" s="30">
        <v>1</v>
      </c>
      <c r="K39" s="23">
        <f>HLOOKUP($D$1, noncalc, 76, FALSE)</f>
        <v>0</v>
      </c>
      <c r="L39" s="24">
        <f t="shared" si="1"/>
        <v>0</v>
      </c>
      <c r="O39" s="16"/>
    </row>
    <row r="40" spans="1:15" s="29" customFormat="1" ht="17.25" customHeight="1" thickBot="1" x14ac:dyDescent="0.3">
      <c r="A40" s="42" t="s">
        <v>54</v>
      </c>
      <c r="B40" s="50"/>
      <c r="C40" s="30">
        <v>1</v>
      </c>
      <c r="D40" s="23">
        <f>HLOOKUP($D$1, noncalc, 38, FALSE)</f>
        <v>0</v>
      </c>
      <c r="E40" s="24">
        <f t="shared" si="0"/>
        <v>0</v>
      </c>
      <c r="F40" s="63"/>
      <c r="G40" s="28"/>
      <c r="H40" s="43" t="s">
        <v>86</v>
      </c>
      <c r="I40" s="54"/>
      <c r="J40" s="31">
        <v>1</v>
      </c>
      <c r="K40" s="25">
        <f>HLOOKUP($D$1, noncalc, 77, FALSE)</f>
        <v>0</v>
      </c>
      <c r="L40" s="26">
        <f t="shared" si="1"/>
        <v>0</v>
      </c>
      <c r="O40" s="16"/>
    </row>
    <row r="41" spans="1:15" s="29" customFormat="1" ht="17.25" customHeight="1" x14ac:dyDescent="0.25">
      <c r="A41" s="42" t="s">
        <v>55</v>
      </c>
      <c r="B41" s="50"/>
      <c r="C41" s="35">
        <v>1</v>
      </c>
      <c r="D41" s="23">
        <f>HLOOKUP($D$1, noncalc, 39, FALSE)</f>
        <v>0</v>
      </c>
      <c r="E41" s="24">
        <f t="shared" si="0"/>
        <v>0</v>
      </c>
      <c r="F41" s="63"/>
      <c r="G41" s="28"/>
      <c r="H41" s="59" t="s">
        <v>9</v>
      </c>
      <c r="I41" s="59"/>
      <c r="J41" s="32">
        <v>75</v>
      </c>
      <c r="K41" s="33">
        <f>SUM(D5:D43)+SUM(K5:K40)</f>
        <v>0</v>
      </c>
      <c r="L41" s="34">
        <f t="shared" si="1"/>
        <v>0</v>
      </c>
      <c r="O41" s="16"/>
    </row>
    <row r="42" spans="1:15" s="29" customFormat="1" ht="17.25" customHeight="1" x14ac:dyDescent="0.25">
      <c r="A42" s="42" t="s">
        <v>56</v>
      </c>
      <c r="B42" s="50"/>
      <c r="C42" s="35">
        <v>1</v>
      </c>
      <c r="D42" s="23">
        <f>HLOOKUP($D$1, noncalc, 40, FALSE)</f>
        <v>0</v>
      </c>
      <c r="E42" s="24">
        <f t="shared" si="0"/>
        <v>0</v>
      </c>
      <c r="F42" s="63"/>
      <c r="G42" s="28"/>
      <c r="O42" s="16"/>
    </row>
    <row r="43" spans="1:15" s="29" customFormat="1" ht="17.25" customHeight="1" thickBot="1" x14ac:dyDescent="0.3">
      <c r="A43" s="43" t="s">
        <v>57</v>
      </c>
      <c r="B43" s="51"/>
      <c r="C43" s="36">
        <v>1</v>
      </c>
      <c r="D43" s="25">
        <f>HLOOKUP($D$1, noncalc, 41, FALSE)</f>
        <v>0</v>
      </c>
      <c r="E43" s="26">
        <f t="shared" si="0"/>
        <v>0</v>
      </c>
      <c r="F43" s="63"/>
      <c r="G43" s="28"/>
      <c r="O43" s="16"/>
    </row>
    <row r="44" spans="1:15" ht="17.25" customHeight="1" x14ac:dyDescent="0.25">
      <c r="G44" s="6"/>
      <c r="O44" s="16"/>
    </row>
    <row r="45" spans="1:15" ht="17.25" customHeight="1" x14ac:dyDescent="0.25">
      <c r="G45" s="6"/>
      <c r="O45" s="16"/>
    </row>
    <row r="46" spans="1:15" ht="17.25" customHeight="1" x14ac:dyDescent="0.25">
      <c r="O46" s="16"/>
    </row>
    <row r="47" spans="1:15" ht="17.25" customHeight="1" x14ac:dyDescent="0.25">
      <c r="O47" s="16"/>
    </row>
    <row r="48" spans="1:15" ht="17.25" customHeight="1" x14ac:dyDescent="0.25">
      <c r="O48" s="16"/>
    </row>
    <row r="49" spans="15:15" ht="17.25" customHeight="1" x14ac:dyDescent="0.25">
      <c r="O49" s="16"/>
    </row>
    <row r="50" spans="15:15" ht="17.25" customHeight="1" x14ac:dyDescent="0.25">
      <c r="O50" s="16"/>
    </row>
    <row r="51" spans="15:15" ht="17.25" customHeight="1" x14ac:dyDescent="0.25">
      <c r="O51" s="16"/>
    </row>
    <row r="52" spans="15:15" ht="17.25" customHeight="1" x14ac:dyDescent="0.25">
      <c r="O52" s="16"/>
    </row>
    <row r="53" spans="15:15" ht="17.25" customHeight="1" x14ac:dyDescent="0.25">
      <c r="O53" s="16"/>
    </row>
    <row r="54" spans="15:15" ht="17.25" customHeight="1" x14ac:dyDescent="0.25">
      <c r="O54" s="16"/>
    </row>
    <row r="55" spans="15:15" ht="17.25" customHeight="1" x14ac:dyDescent="0.25">
      <c r="O55" s="16"/>
    </row>
    <row r="56" spans="15:15" ht="17.25" customHeight="1" x14ac:dyDescent="0.25">
      <c r="O56" s="16"/>
    </row>
    <row r="57" spans="15:15" ht="17.25" customHeight="1" x14ac:dyDescent="0.25">
      <c r="O57" s="16"/>
    </row>
    <row r="58" spans="15:15" ht="17.25" customHeight="1" x14ac:dyDescent="0.25">
      <c r="O58" s="16"/>
    </row>
    <row r="59" spans="15:15" ht="17.25" customHeight="1" x14ac:dyDescent="0.25">
      <c r="O59" s="16"/>
    </row>
    <row r="60" spans="15:15" ht="17.25" customHeight="1" x14ac:dyDescent="0.25">
      <c r="O60" s="16"/>
    </row>
    <row r="61" spans="15:15" ht="17.25" customHeight="1" x14ac:dyDescent="0.25">
      <c r="O61" s="16"/>
    </row>
    <row r="62" spans="15:15" ht="17.25" customHeight="1" x14ac:dyDescent="0.25">
      <c r="O62" s="16"/>
    </row>
    <row r="63" spans="15:15" ht="15" x14ac:dyDescent="0.25">
      <c r="O63" s="16"/>
    </row>
    <row r="64" spans="15:15" ht="15" x14ac:dyDescent="0.25">
      <c r="O64" s="16"/>
    </row>
    <row r="65" spans="15:15" ht="15" x14ac:dyDescent="0.25">
      <c r="O65" s="16"/>
    </row>
    <row r="66" spans="15:15" ht="15" x14ac:dyDescent="0.25">
      <c r="O66" s="16"/>
    </row>
    <row r="67" spans="15:15" ht="15" x14ac:dyDescent="0.25">
      <c r="O67" s="16"/>
    </row>
    <row r="68" spans="15:15" ht="15" x14ac:dyDescent="0.25">
      <c r="O68" s="16"/>
    </row>
    <row r="69" spans="15:15" ht="15" x14ac:dyDescent="0.25">
      <c r="O69" s="16"/>
    </row>
    <row r="70" spans="15:15" ht="15" x14ac:dyDescent="0.25">
      <c r="O70" s="16"/>
    </row>
    <row r="71" spans="15:15" ht="15" x14ac:dyDescent="0.25">
      <c r="O71" s="16"/>
    </row>
    <row r="72" spans="15:15" ht="15" x14ac:dyDescent="0.25">
      <c r="O72" s="16"/>
    </row>
    <row r="73" spans="15:15" ht="15" x14ac:dyDescent="0.25">
      <c r="O73" s="16"/>
    </row>
    <row r="74" spans="15:15" ht="15" x14ac:dyDescent="0.25">
      <c r="O74" s="16"/>
    </row>
    <row r="75" spans="15:15" ht="15" x14ac:dyDescent="0.25">
      <c r="O75" s="16"/>
    </row>
    <row r="76" spans="15:15" ht="15" x14ac:dyDescent="0.25">
      <c r="O76" s="16"/>
    </row>
    <row r="77" spans="15:15" ht="15" x14ac:dyDescent="0.25">
      <c r="O77" s="16"/>
    </row>
    <row r="78" spans="15:15" ht="15" x14ac:dyDescent="0.25">
      <c r="O78" s="16"/>
    </row>
    <row r="79" spans="15:15" ht="15" x14ac:dyDescent="0.25">
      <c r="O79" s="16"/>
    </row>
  </sheetData>
  <mergeCells count="12">
    <mergeCell ref="A1:B1"/>
    <mergeCell ref="B2:E2"/>
    <mergeCell ref="A3:E3"/>
    <mergeCell ref="B32:B43"/>
    <mergeCell ref="I26:I40"/>
    <mergeCell ref="I13:I25"/>
    <mergeCell ref="B11:B17"/>
    <mergeCell ref="B18:B24"/>
    <mergeCell ref="B25:B31"/>
    <mergeCell ref="I5:I12"/>
    <mergeCell ref="B5:B10"/>
    <mergeCell ref="H41:I41"/>
  </mergeCells>
  <conditionalFormatting sqref="E5:F5 L5:L40 E10:F11 E6:E9 E16:F18 E12:E15 E23:F25 E19:E22 E30:F34 E26:E29 E39:F43 E35:E38">
    <cfRule type="iconSet" priority="10">
      <iconSet iconSet="3Symbols2">
        <cfvo type="percent" val="0"/>
        <cfvo type="percent" val="0" gte="0"/>
        <cfvo type="percent" val="100"/>
      </iconSet>
    </cfRule>
  </conditionalFormatting>
  <conditionalFormatting sqref="F6 F8:F9">
    <cfRule type="iconSet" priority="8">
      <iconSet iconSet="3Symbols2">
        <cfvo type="percent" val="0"/>
        <cfvo type="percent" val="0" gte="0"/>
        <cfvo type="percent" val="100"/>
      </iconSet>
    </cfRule>
  </conditionalFormatting>
  <conditionalFormatting sqref="F12 F14:F15">
    <cfRule type="iconSet" priority="7">
      <iconSet iconSet="3Symbols2">
        <cfvo type="percent" val="0"/>
        <cfvo type="percent" val="0" gte="0"/>
        <cfvo type="percent" val="100"/>
      </iconSet>
    </cfRule>
  </conditionalFormatting>
  <conditionalFormatting sqref="F19 F21:F22">
    <cfRule type="iconSet" priority="6">
      <iconSet iconSet="3Symbols2">
        <cfvo type="percent" val="0"/>
        <cfvo type="percent" val="0" gte="0"/>
        <cfvo type="percent" val="100"/>
      </iconSet>
    </cfRule>
  </conditionalFormatting>
  <conditionalFormatting sqref="F26 F28:F29">
    <cfRule type="iconSet" priority="5">
      <iconSet iconSet="3Symbols2">
        <cfvo type="percent" val="0"/>
        <cfvo type="percent" val="0" gte="0"/>
        <cfvo type="percent" val="100"/>
      </iconSet>
    </cfRule>
  </conditionalFormatting>
  <conditionalFormatting sqref="F35 F37:F38">
    <cfRule type="iconSet" priority="4">
      <iconSet iconSet="3Symbols2">
        <cfvo type="percent" val="0"/>
        <cfvo type="percent" val="0" gte="0"/>
        <cfvo type="percent" val="100"/>
      </iconSet>
    </cfRule>
  </conditionalFormatting>
  <conditionalFormatting sqref="M29 M31:M32">
    <cfRule type="iconSet" priority="3">
      <iconSet iconSet="3Symbols2">
        <cfvo type="percent" val="0"/>
        <cfvo type="percent" val="0" gte="0"/>
        <cfvo type="percent" val="100"/>
      </iconSet>
    </cfRule>
  </conditionalFormatting>
  <conditionalFormatting sqref="M16 M18:M19">
    <cfRule type="iconSet" priority="2">
      <iconSet iconSet="3Symbols2">
        <cfvo type="percent" val="0"/>
        <cfvo type="percent" val="0" gte="0"/>
        <cfvo type="percent" val="100"/>
      </iconSet>
    </cfRule>
  </conditionalFormatting>
  <conditionalFormatting sqref="M6 M8:M9">
    <cfRule type="iconSet" priority="1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&amp;L&amp;K03-021www.justmaths.co.uk &amp;C                &amp;R&amp;K03-021©JustMaths 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2015-08-25T11:35:15Z</cp:lastPrinted>
  <dcterms:created xsi:type="dcterms:W3CDTF">2011-09-06T19:38:33Z</dcterms:created>
  <dcterms:modified xsi:type="dcterms:W3CDTF">2015-08-25T11:35:47Z</dcterms:modified>
</cp:coreProperties>
</file>